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\Desktop\всош ранж списки\"/>
    </mc:Choice>
  </mc:AlternateContent>
  <bookViews>
    <workbookView xWindow="0" yWindow="0" windowWidth="21570" windowHeight="8145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класс'!$A$10:$N$10</definedName>
    <definedName name="_xlnm._FilterDatabase" localSheetId="8" hidden="1">'11 класс'!$A$10:$N$10</definedName>
    <definedName name="_xlnm._FilterDatabase" localSheetId="1" hidden="1">'4 класс'!$A$10:$N$10</definedName>
    <definedName name="_xlnm._FilterDatabase" localSheetId="2" hidden="1">'5 класс'!$A$10:$N$10</definedName>
    <definedName name="_xlnm._FilterDatabase" localSheetId="3" hidden="1">'6 класс'!$A$10:$N$10</definedName>
    <definedName name="_xlnm._FilterDatabase" localSheetId="4" hidden="1">'7 класс'!$A$10:$N$10</definedName>
    <definedName name="_xlnm._FilterDatabase" localSheetId="5" hidden="1">'8 класс'!$A$10:$N$10</definedName>
    <definedName name="_xlnm._FilterDatabase" localSheetId="6" hidden="1">'9 класс'!$A$10:$N$10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52511"/>
</workbook>
</file>

<file path=xl/calcChain.xml><?xml version="1.0" encoding="utf-8"?>
<calcChain xmlns="http://schemas.openxmlformats.org/spreadsheetml/2006/main">
  <c r="J66" i="18" l="1"/>
  <c r="J56" i="18"/>
  <c r="J20" i="18"/>
  <c r="J18" i="18"/>
  <c r="J61" i="18"/>
  <c r="J55" i="18"/>
  <c r="J69" i="18"/>
  <c r="J59" i="18"/>
  <c r="J54" i="18"/>
  <c r="J47" i="18"/>
  <c r="J26" i="18"/>
  <c r="J15" i="18"/>
  <c r="J35" i="18"/>
  <c r="J11" i="18"/>
  <c r="J57" i="18"/>
  <c r="J38" i="18"/>
  <c r="J43" i="18"/>
  <c r="J48" i="18"/>
  <c r="J30" i="18"/>
  <c r="J39" i="18"/>
  <c r="J36" i="18"/>
  <c r="J49" i="18"/>
  <c r="J12" i="18"/>
  <c r="J33" i="18"/>
  <c r="J52" i="18"/>
  <c r="J40" i="18"/>
  <c r="J44" i="18"/>
  <c r="J14" i="18"/>
  <c r="J62" i="18"/>
  <c r="J13" i="18"/>
  <c r="J53" i="18"/>
  <c r="J32" i="18"/>
  <c r="J27" i="18"/>
  <c r="J31" i="18"/>
  <c r="J41" i="18"/>
  <c r="J34" i="18"/>
  <c r="J19" i="18"/>
  <c r="J17" i="18"/>
  <c r="J21" i="18"/>
  <c r="J67" i="18"/>
  <c r="J68" i="18"/>
  <c r="J42" i="18"/>
  <c r="J63" i="18"/>
  <c r="J70" i="18"/>
  <c r="J64" i="18"/>
  <c r="J45" i="18"/>
  <c r="J50" i="18"/>
  <c r="J37" i="18"/>
  <c r="J25" i="18"/>
  <c r="J60" i="18"/>
  <c r="J28" i="18"/>
  <c r="J16" i="18"/>
  <c r="J22" i="18"/>
  <c r="J23" i="18"/>
  <c r="J65" i="18"/>
  <c r="J46" i="18"/>
  <c r="J51" i="18"/>
  <c r="J29" i="18"/>
  <c r="J24" i="18"/>
  <c r="J58" i="18"/>
  <c r="H9" i="5" l="1"/>
  <c r="H9" i="12"/>
  <c r="H9" i="13"/>
  <c r="H9" i="14"/>
  <c r="H9" i="15"/>
  <c r="H9" i="16"/>
  <c r="H9" i="17"/>
  <c r="G9" i="18" l="1"/>
  <c r="N2" i="18"/>
  <c r="K18" i="18" l="1"/>
  <c r="K59" i="18"/>
  <c r="K55" i="18"/>
  <c r="K69" i="18"/>
  <c r="K66" i="18"/>
  <c r="K61" i="18"/>
  <c r="K54" i="18"/>
  <c r="K56" i="18"/>
  <c r="K47" i="18"/>
  <c r="K20" i="18"/>
  <c r="K26" i="18"/>
  <c r="K41" i="18"/>
  <c r="K28" i="18"/>
  <c r="K37" i="18"/>
  <c r="K46" i="18"/>
  <c r="K58" i="18"/>
  <c r="K53" i="18"/>
  <c r="K50" i="18"/>
  <c r="K65" i="18"/>
  <c r="K24" i="18"/>
  <c r="K57" i="18"/>
  <c r="K30" i="18"/>
  <c r="K11" i="18"/>
  <c r="K48" i="18"/>
  <c r="K49" i="18"/>
  <c r="K40" i="18"/>
  <c r="K13" i="18"/>
  <c r="K31" i="18"/>
  <c r="K17" i="18"/>
  <c r="K42" i="18"/>
  <c r="K45" i="18"/>
  <c r="K60" i="18"/>
  <c r="K23" i="18"/>
  <c r="K29" i="18"/>
  <c r="K35" i="18"/>
  <c r="K43" i="18"/>
  <c r="K36" i="18"/>
  <c r="K52" i="18"/>
  <c r="K62" i="18"/>
  <c r="K27" i="18"/>
  <c r="K19" i="18"/>
  <c r="K68" i="18"/>
  <c r="K64" i="18"/>
  <c r="K25" i="18"/>
  <c r="K22" i="18"/>
  <c r="K51" i="18"/>
  <c r="K15" i="18"/>
  <c r="K38" i="18"/>
  <c r="K39" i="18"/>
  <c r="K33" i="18"/>
  <c r="K14" i="18"/>
  <c r="K32" i="18"/>
  <c r="K34" i="18"/>
  <c r="K67" i="18"/>
  <c r="K70" i="18"/>
  <c r="K16" i="18"/>
  <c r="K12" i="18"/>
  <c r="K44" i="18"/>
  <c r="K21" i="18"/>
  <c r="K63" i="18"/>
  <c r="H9" i="18"/>
  <c r="L11" i="18" s="1"/>
  <c r="R2" i="17"/>
  <c r="N4" i="18" l="1"/>
  <c r="N6" i="18"/>
  <c r="J14" i="17"/>
  <c r="J17" i="17"/>
  <c r="J16" i="17"/>
  <c r="J15" i="17"/>
  <c r="J13" i="17"/>
  <c r="J12" i="17"/>
  <c r="J11" i="17"/>
  <c r="K9" i="17"/>
  <c r="J12" i="16"/>
  <c r="J16" i="16"/>
  <c r="J11" i="16"/>
  <c r="J13" i="16"/>
  <c r="J15" i="16"/>
  <c r="J14" i="16"/>
  <c r="K9" i="16"/>
  <c r="L15" i="16" s="1"/>
  <c r="R2" i="16"/>
  <c r="J15" i="15"/>
  <c r="J18" i="15"/>
  <c r="J14" i="15"/>
  <c r="J19" i="15"/>
  <c r="J35" i="15"/>
  <c r="J29" i="15"/>
  <c r="J24" i="15"/>
  <c r="J28" i="15"/>
  <c r="J27" i="15"/>
  <c r="J38" i="15"/>
  <c r="J33" i="15"/>
  <c r="J32" i="15"/>
  <c r="J37" i="15"/>
  <c r="J16" i="15"/>
  <c r="J21" i="15"/>
  <c r="J23" i="15"/>
  <c r="J22" i="15"/>
  <c r="J30" i="15"/>
  <c r="J17" i="15"/>
  <c r="J11" i="15"/>
  <c r="J26" i="15"/>
  <c r="J25" i="15"/>
  <c r="J34" i="15"/>
  <c r="J36" i="15"/>
  <c r="J31" i="15"/>
  <c r="J20" i="15"/>
  <c r="J13" i="15"/>
  <c r="J12" i="15"/>
  <c r="K9" i="15"/>
  <c r="K18" i="15" s="1"/>
  <c r="R2" i="15"/>
  <c r="J13" i="14"/>
  <c r="J12" i="14"/>
  <c r="J11" i="14"/>
  <c r="J31" i="14"/>
  <c r="J17" i="14"/>
  <c r="J14" i="14"/>
  <c r="J23" i="14"/>
  <c r="J20" i="14"/>
  <c r="J25" i="14"/>
  <c r="J15" i="14"/>
  <c r="J22" i="14"/>
  <c r="J30" i="14"/>
  <c r="J16" i="14"/>
  <c r="J19" i="14"/>
  <c r="J28" i="14"/>
  <c r="J26" i="14"/>
  <c r="J21" i="14"/>
  <c r="J18" i="14"/>
  <c r="J24" i="14"/>
  <c r="J27" i="14"/>
  <c r="J29" i="14"/>
  <c r="K9" i="14"/>
  <c r="K13" i="14" s="1"/>
  <c r="R2" i="14"/>
  <c r="J19" i="13"/>
  <c r="J15" i="13"/>
  <c r="J26" i="13"/>
  <c r="J20" i="13"/>
  <c r="J18" i="13"/>
  <c r="J12" i="13"/>
  <c r="J30" i="13"/>
  <c r="J11" i="13"/>
  <c r="J17" i="13"/>
  <c r="J16" i="13"/>
  <c r="J35" i="13"/>
  <c r="J38" i="13"/>
  <c r="J29" i="13"/>
  <c r="J34" i="13"/>
  <c r="J21" i="13"/>
  <c r="J36" i="13"/>
  <c r="J27" i="13"/>
  <c r="J14" i="13"/>
  <c r="J13" i="13"/>
  <c r="J37" i="13"/>
  <c r="J28" i="13"/>
  <c r="J25" i="13"/>
  <c r="J31" i="13"/>
  <c r="J24" i="13"/>
  <c r="J23" i="13"/>
  <c r="J33" i="13"/>
  <c r="J32" i="13"/>
  <c r="J22" i="13"/>
  <c r="K9" i="13"/>
  <c r="K15" i="13" s="1"/>
  <c r="R2" i="13"/>
  <c r="J41" i="12"/>
  <c r="J43" i="12"/>
  <c r="J27" i="12"/>
  <c r="J19" i="12"/>
  <c r="J13" i="12"/>
  <c r="J11" i="12"/>
  <c r="J12" i="12"/>
  <c r="J32" i="12"/>
  <c r="J37" i="12"/>
  <c r="J40" i="12"/>
  <c r="J16" i="12"/>
  <c r="J39" i="12"/>
  <c r="J22" i="12"/>
  <c r="J18" i="12"/>
  <c r="J26" i="12"/>
  <c r="J30" i="12"/>
  <c r="J25" i="12"/>
  <c r="J24" i="12"/>
  <c r="J36" i="12"/>
  <c r="J35" i="12"/>
  <c r="J21" i="12"/>
  <c r="J45" i="12"/>
  <c r="J44" i="12"/>
  <c r="J34" i="12"/>
  <c r="J29" i="12"/>
  <c r="J20" i="12"/>
  <c r="J17" i="12"/>
  <c r="J15" i="12"/>
  <c r="J14" i="12"/>
  <c r="J28" i="12"/>
  <c r="J23" i="12"/>
  <c r="J42" i="12"/>
  <c r="J38" i="12"/>
  <c r="J33" i="12"/>
  <c r="J31" i="12"/>
  <c r="K9" i="12"/>
  <c r="K21" i="12" s="1"/>
  <c r="R2" i="12"/>
  <c r="J58" i="5"/>
  <c r="J54" i="5"/>
  <c r="J27" i="5"/>
  <c r="J42" i="5"/>
  <c r="J28" i="5"/>
  <c r="J30" i="5"/>
  <c r="J12" i="5"/>
  <c r="J15" i="5"/>
  <c r="J23" i="5"/>
  <c r="J21" i="5"/>
  <c r="J17" i="5"/>
  <c r="J24" i="5"/>
  <c r="J31" i="5"/>
  <c r="J22" i="5"/>
  <c r="J34" i="5"/>
  <c r="J26" i="5"/>
  <c r="J18" i="5"/>
  <c r="J14" i="5"/>
  <c r="J16" i="5"/>
  <c r="J13" i="5"/>
  <c r="J19" i="5"/>
  <c r="J36" i="5"/>
  <c r="J29" i="5"/>
  <c r="J11" i="5"/>
  <c r="J20" i="5"/>
  <c r="J43" i="5"/>
  <c r="J33" i="5"/>
  <c r="J32" i="5"/>
  <c r="J45" i="5"/>
  <c r="J37" i="5"/>
  <c r="J39" i="5"/>
  <c r="J35" i="5"/>
  <c r="J50" i="5"/>
  <c r="J46" i="5"/>
  <c r="J40" i="5"/>
  <c r="J25" i="5"/>
  <c r="J38" i="5"/>
  <c r="J41" i="5"/>
  <c r="J47" i="5"/>
  <c r="J44" i="5"/>
  <c r="J51" i="5"/>
  <c r="J55" i="5"/>
  <c r="J53" i="5"/>
  <c r="J49" i="5"/>
  <c r="J52" i="5"/>
  <c r="J59" i="5"/>
  <c r="J56" i="5"/>
  <c r="J57" i="5"/>
  <c r="J48" i="5"/>
  <c r="K18" i="12" l="1"/>
  <c r="K30" i="12"/>
  <c r="K15" i="14"/>
  <c r="K20" i="14"/>
  <c r="K14" i="14"/>
  <c r="K31" i="14"/>
  <c r="K12" i="14"/>
  <c r="K25" i="14"/>
  <c r="K23" i="14"/>
  <c r="K17" i="14"/>
  <c r="K11" i="14"/>
  <c r="L13" i="14"/>
  <c r="L31" i="14"/>
  <c r="L23" i="14"/>
  <c r="L14" i="14"/>
  <c r="L12" i="14"/>
  <c r="K17" i="13"/>
  <c r="K30" i="13"/>
  <c r="K18" i="13"/>
  <c r="K26" i="13"/>
  <c r="K19" i="13"/>
  <c r="K11" i="13"/>
  <c r="K12" i="13"/>
  <c r="K20" i="13"/>
  <c r="K16" i="13"/>
  <c r="L20" i="13"/>
  <c r="L30" i="13"/>
  <c r="L26" i="13"/>
  <c r="L12" i="13"/>
  <c r="L19" i="13"/>
  <c r="L30" i="12"/>
  <c r="L39" i="12"/>
  <c r="L32" i="12"/>
  <c r="L19" i="12"/>
  <c r="L26" i="12"/>
  <c r="L16" i="12"/>
  <c r="L27" i="12"/>
  <c r="L18" i="12"/>
  <c r="L40" i="12"/>
  <c r="L43" i="12"/>
  <c r="L22" i="12"/>
  <c r="L37" i="12"/>
  <c r="L41" i="12"/>
  <c r="K36" i="12"/>
  <c r="K32" i="12"/>
  <c r="K19" i="12"/>
  <c r="K43" i="12"/>
  <c r="K40" i="12"/>
  <c r="K44" i="12"/>
  <c r="K39" i="12"/>
  <c r="K11" i="12"/>
  <c r="K25" i="12"/>
  <c r="K26" i="12"/>
  <c r="K22" i="12"/>
  <c r="K16" i="12"/>
  <c r="K37" i="12"/>
  <c r="K12" i="12"/>
  <c r="K13" i="12"/>
  <c r="K27" i="12"/>
  <c r="K41" i="12"/>
  <c r="N5" i="18"/>
  <c r="N8" i="18" s="1"/>
  <c r="L9" i="18" s="1"/>
  <c r="N9" i="18" s="1"/>
  <c r="K38" i="15"/>
  <c r="K32" i="15"/>
  <c r="K19" i="15"/>
  <c r="K16" i="15"/>
  <c r="K29" i="15"/>
  <c r="K23" i="15"/>
  <c r="K28" i="15"/>
  <c r="K21" i="15"/>
  <c r="K33" i="15"/>
  <c r="K24" i="15"/>
  <c r="K14" i="15"/>
  <c r="K15" i="15"/>
  <c r="K22" i="15"/>
  <c r="K37" i="15"/>
  <c r="K27" i="15"/>
  <c r="K35" i="15"/>
  <c r="L27" i="15"/>
  <c r="L29" i="15"/>
  <c r="L18" i="15"/>
  <c r="L19" i="15"/>
  <c r="L35" i="15"/>
  <c r="L28" i="15"/>
  <c r="L24" i="15"/>
  <c r="L21" i="12"/>
  <c r="L36" i="12"/>
  <c r="L24" i="12"/>
  <c r="L25" i="12"/>
  <c r="L35" i="12"/>
  <c r="K34" i="12"/>
  <c r="K45" i="12"/>
  <c r="K35" i="12"/>
  <c r="K24" i="12"/>
  <c r="L25" i="14"/>
  <c r="L30" i="14"/>
  <c r="L20" i="14"/>
  <c r="L22" i="14"/>
  <c r="K36" i="13"/>
  <c r="K34" i="13"/>
  <c r="K38" i="13"/>
  <c r="L34" i="13"/>
  <c r="L27" i="13"/>
  <c r="L29" i="13"/>
  <c r="L36" i="13"/>
  <c r="L38" i="13"/>
  <c r="L21" i="13"/>
  <c r="L35" i="13"/>
  <c r="K29" i="13"/>
  <c r="K27" i="13"/>
  <c r="K21" i="13"/>
  <c r="K35" i="13"/>
  <c r="L44" i="12"/>
  <c r="L45" i="12"/>
  <c r="L20" i="12"/>
  <c r="L29" i="12"/>
  <c r="L33" i="15"/>
  <c r="L38" i="15"/>
  <c r="L37" i="15"/>
  <c r="L32" i="15"/>
  <c r="L21" i="15"/>
  <c r="L22" i="15"/>
  <c r="L23" i="15"/>
  <c r="L17" i="15"/>
  <c r="L30" i="15"/>
  <c r="L28" i="13"/>
  <c r="L37" i="13"/>
  <c r="L26" i="15"/>
  <c r="L15" i="12"/>
  <c r="L17" i="12"/>
  <c r="L14" i="17"/>
  <c r="L31" i="13"/>
  <c r="L25" i="13"/>
  <c r="L34" i="15"/>
  <c r="L25" i="15"/>
  <c r="L28" i="12"/>
  <c r="L26" i="14"/>
  <c r="L28" i="14"/>
  <c r="L42" i="12"/>
  <c r="L16" i="16"/>
  <c r="L31" i="15"/>
  <c r="L36" i="15"/>
  <c r="L21" i="14"/>
  <c r="L23" i="13"/>
  <c r="L24" i="13"/>
  <c r="L13" i="16"/>
  <c r="L20" i="15"/>
  <c r="L33" i="12"/>
  <c r="L38" i="12"/>
  <c r="L27" i="14"/>
  <c r="L24" i="14"/>
  <c r="L32" i="13"/>
  <c r="L33" i="13"/>
  <c r="L17" i="17"/>
  <c r="L16" i="17"/>
  <c r="L15" i="17"/>
  <c r="K30" i="15"/>
  <c r="K20" i="12"/>
  <c r="K13" i="13"/>
  <c r="L9" i="17"/>
  <c r="L11" i="17" s="1"/>
  <c r="K22" i="14"/>
  <c r="K14" i="13"/>
  <c r="K29" i="12"/>
  <c r="L9" i="12"/>
  <c r="L31" i="12" s="1"/>
  <c r="K23" i="12"/>
  <c r="K31" i="12"/>
  <c r="K17" i="12"/>
  <c r="K23" i="13"/>
  <c r="K28" i="13"/>
  <c r="L9" i="14"/>
  <c r="L29" i="14" s="1"/>
  <c r="K24" i="14"/>
  <c r="K28" i="14"/>
  <c r="K11" i="16"/>
  <c r="K11" i="17"/>
  <c r="K13" i="17"/>
  <c r="K16" i="17"/>
  <c r="K14" i="17"/>
  <c r="K15" i="17"/>
  <c r="K12" i="17"/>
  <c r="K17" i="17"/>
  <c r="K13" i="16"/>
  <c r="K15" i="16"/>
  <c r="K12" i="16"/>
  <c r="L9" i="16"/>
  <c r="K14" i="16"/>
  <c r="K16" i="16"/>
  <c r="K13" i="15"/>
  <c r="K34" i="15"/>
  <c r="K17" i="15"/>
  <c r="K31" i="15"/>
  <c r="K26" i="15"/>
  <c r="K20" i="15"/>
  <c r="K25" i="15"/>
  <c r="L9" i="15"/>
  <c r="K12" i="15"/>
  <c r="K36" i="15"/>
  <c r="K11" i="15"/>
  <c r="L9" i="13"/>
  <c r="L22" i="13" s="1"/>
  <c r="K22" i="13"/>
  <c r="K24" i="13"/>
  <c r="K37" i="13"/>
  <c r="K18" i="14"/>
  <c r="K19" i="14"/>
  <c r="K33" i="13"/>
  <c r="K25" i="13"/>
  <c r="K27" i="14"/>
  <c r="K26" i="14"/>
  <c r="K30" i="14"/>
  <c r="K32" i="13"/>
  <c r="K31" i="13"/>
  <c r="K29" i="14"/>
  <c r="K21" i="14"/>
  <c r="K16" i="14"/>
  <c r="K42" i="12"/>
  <c r="K15" i="12"/>
  <c r="K38" i="12"/>
  <c r="K14" i="12"/>
  <c r="K33" i="12"/>
  <c r="K28" i="12"/>
  <c r="R2" i="5"/>
  <c r="C4" i="11" s="1"/>
  <c r="K9" i="5"/>
  <c r="L11" i="14" l="1"/>
  <c r="L11" i="13"/>
  <c r="L14" i="5"/>
  <c r="L36" i="5"/>
  <c r="L43" i="5"/>
  <c r="L37" i="5"/>
  <c r="L46" i="5"/>
  <c r="L41" i="5"/>
  <c r="L33" i="5"/>
  <c r="L47" i="5"/>
  <c r="L20" i="5"/>
  <c r="L38" i="5"/>
  <c r="L12" i="5"/>
  <c r="L17" i="5"/>
  <c r="L34" i="5"/>
  <c r="L16" i="5"/>
  <c r="L29" i="5"/>
  <c r="L39" i="5"/>
  <c r="L40" i="5"/>
  <c r="L45" i="5"/>
  <c r="L15" i="5"/>
  <c r="L13" i="5"/>
  <c r="L32" i="5"/>
  <c r="L35" i="5"/>
  <c r="L44" i="5"/>
  <c r="L31" i="5"/>
  <c r="L18" i="5"/>
  <c r="L19" i="5"/>
  <c r="L50" i="5"/>
  <c r="K29" i="5"/>
  <c r="K20" i="5"/>
  <c r="K33" i="5"/>
  <c r="K45" i="5"/>
  <c r="K39" i="5"/>
  <c r="K50" i="5"/>
  <c r="K40" i="5"/>
  <c r="K38" i="5"/>
  <c r="K47" i="5"/>
  <c r="K25" i="5"/>
  <c r="K44" i="5"/>
  <c r="K46" i="5"/>
  <c r="K11" i="5"/>
  <c r="K43" i="5"/>
  <c r="K32" i="5"/>
  <c r="K37" i="5"/>
  <c r="K35" i="5"/>
  <c r="K41" i="5"/>
  <c r="L15" i="14"/>
  <c r="R6" i="14" s="1"/>
  <c r="L42" i="5"/>
  <c r="L58" i="5"/>
  <c r="L54" i="5"/>
  <c r="L30" i="5"/>
  <c r="L34" i="12"/>
  <c r="L23" i="12"/>
  <c r="R4" i="12" s="1"/>
  <c r="R5" i="15"/>
  <c r="L56" i="5"/>
  <c r="L57" i="5"/>
  <c r="L52" i="5"/>
  <c r="L59" i="5"/>
  <c r="L53" i="5"/>
  <c r="L49" i="5"/>
  <c r="L51" i="5"/>
  <c r="L55" i="5"/>
  <c r="K57" i="5"/>
  <c r="K13" i="5"/>
  <c r="K16" i="5"/>
  <c r="K36" i="5"/>
  <c r="K19" i="5"/>
  <c r="K14" i="5"/>
  <c r="K22" i="5"/>
  <c r="K31" i="5"/>
  <c r="K18" i="5"/>
  <c r="K26" i="5"/>
  <c r="K34" i="5"/>
  <c r="K15" i="5"/>
  <c r="K17" i="5"/>
  <c r="K21" i="5"/>
  <c r="K24" i="5"/>
  <c r="K23" i="5"/>
  <c r="K28" i="5"/>
  <c r="K42" i="5"/>
  <c r="K12" i="5"/>
  <c r="K30" i="5"/>
  <c r="K27" i="5"/>
  <c r="K54" i="5"/>
  <c r="R5" i="13"/>
  <c r="R6" i="17"/>
  <c r="K58" i="5"/>
  <c r="K56" i="5"/>
  <c r="K59" i="5"/>
  <c r="K49" i="5"/>
  <c r="K52" i="5"/>
  <c r="K53" i="5"/>
  <c r="K51" i="5"/>
  <c r="K55" i="5"/>
  <c r="K48" i="5"/>
  <c r="L9" i="5"/>
  <c r="L48" i="5" s="1"/>
  <c r="R5" i="12" l="1"/>
  <c r="R8" i="12" s="1"/>
  <c r="P9" i="12" s="1"/>
  <c r="R9" i="12" s="1"/>
  <c r="R6" i="12"/>
  <c r="L11" i="5"/>
  <c r="R4" i="15"/>
  <c r="R8" i="15" s="1"/>
  <c r="P9" i="15" s="1"/>
  <c r="R9" i="15" s="1"/>
  <c r="R5" i="14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<sst xmlns="http://schemas.openxmlformats.org/spreadsheetml/2006/main" count="2550" uniqueCount="370">
  <si>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</si>
  <si>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</si>
  <si>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</si>
  <si>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</si>
  <si>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</si>
  <si>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</si>
  <si>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</si>
  <si>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</si>
  <si>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</si>
  <si>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</si>
  <si>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</si>
  <si>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</si>
  <si>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</si>
  <si>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</si>
  <si>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</si>
  <si>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</si>
  <si>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</si>
  <si>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</si>
  <si>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</si>
  <si>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</si>
  <si>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</si>
  <si>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</si>
  <si>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</si>
  <si>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</si>
  <si>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</si>
  <si>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</si>
  <si>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</si>
  <si>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</si>
  <si>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</si>
  <si>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</si>
  <si>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</si>
  <si>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</si>
  <si>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</si>
  <si>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</si>
  <si>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</si>
  <si>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</si>
  <si>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</si>
  <si>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Школьный этап</t>
  </si>
  <si>
    <t>Проходной балл:</t>
  </si>
  <si>
    <t>Ранжированный список участников школьного этапа всероссийской олимпиады школьников 
по русскому языку в 4 классах в 2025-2026 учебном году</t>
  </si>
  <si>
    <t>русский язык</t>
  </si>
  <si>
    <t>Ранжированный список участников школьного этапа всероссийской олимпиады школьников 
по русскому языку в 5 классах в 2025-2026 учебном году</t>
  </si>
  <si>
    <t>Ранжированный список участников школьного этапа всероссийской олимпиады школьников 
по русскому языку в 9 классах в 2025-2026 учебном году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</si>
  <si>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</si>
  <si>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</si>
  <si>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</si>
  <si>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</si>
  <si>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</si>
  <si>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</si>
  <si>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</si>
  <si>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</si>
  <si>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</si>
  <si>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</si>
  <si>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</si>
  <si>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</si>
  <si>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</si>
  <si>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</si>
  <si>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</si>
  <si>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</si>
  <si>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</si>
  <si>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</si>
  <si>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</si>
  <si>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</si>
  <si>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МБОУ СОШ №17</t>
  </si>
  <si>
    <t>Третьякова Наталья Владимировна</t>
  </si>
  <si>
    <t>9В</t>
  </si>
  <si>
    <t>9Г</t>
  </si>
  <si>
    <t>Ранжированный список участников школьного этапа всероссийской олимпиады школьников 
по русскому языку в 6 классах в 2025-2026 учебном году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</si>
  <si>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</si>
  <si>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</si>
  <si>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</si>
  <si>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</si>
  <si>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</si>
  <si>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</si>
  <si>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</si>
  <si>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</si>
  <si>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</si>
  <si>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</si>
  <si>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</si>
  <si>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</si>
  <si>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</si>
  <si>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</si>
  <si>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</si>
  <si>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5Д</t>
  </si>
  <si>
    <t>5Г</t>
  </si>
  <si>
    <t>Н.В.Третьякова</t>
  </si>
  <si>
    <t>Захарова М.А.</t>
  </si>
  <si>
    <t>Линкевичине З.Д.</t>
  </si>
  <si>
    <t>Фаттахова Г.М.</t>
  </si>
  <si>
    <t>Шевцова Е.В.</t>
  </si>
  <si>
    <t>Захарова Марина Александровна</t>
  </si>
  <si>
    <t>Председатель</t>
  </si>
  <si>
    <t>Члены жюри</t>
  </si>
  <si>
    <t>МБОУ СОШ 17</t>
  </si>
  <si>
    <t>11003</t>
  </si>
  <si>
    <t xml:space="preserve">10 А </t>
  </si>
  <si>
    <t>11005</t>
  </si>
  <si>
    <t>11004</t>
  </si>
  <si>
    <t>11001</t>
  </si>
  <si>
    <t>11006</t>
  </si>
  <si>
    <t>11002</t>
  </si>
  <si>
    <t>Ранжированный список участников школьного этапа всероссийской олимпиады школьников 
по русскому языку в 10 классах в 2025-2026 учебном году</t>
  </si>
  <si>
    <t xml:space="preserve">Шевцова Екатерина Викторовна </t>
  </si>
  <si>
    <t>Ранжированный список участников школьного этапа всероссийской олимпиады школьников 
по русскому языку в 11 классах в 2025-2026 учебном году</t>
  </si>
  <si>
    <t xml:space="preserve">11 А </t>
  </si>
  <si>
    <t>11106</t>
  </si>
  <si>
    <t>11107</t>
  </si>
  <si>
    <t>11102</t>
  </si>
  <si>
    <t>11104</t>
  </si>
  <si>
    <t>11101</t>
  </si>
  <si>
    <t>11103</t>
  </si>
  <si>
    <t>11105</t>
  </si>
  <si>
    <t>Ранжированный список участников школьного этапа всероссийской олимпиады школьников 
по русскому языку в 8 классах в 2025-2026 учебном году</t>
  </si>
  <si>
    <t>Ранжированный список участников школьного этапа всероссийской олимпиады школьников 
по русскому языку в 7 классах в 2025-2026 учебном году</t>
  </si>
  <si>
    <t>23.09.20025</t>
  </si>
  <si>
    <t>МБОУ СОШ№17</t>
  </si>
  <si>
    <t>7г</t>
  </si>
  <si>
    <t>7201</t>
  </si>
  <si>
    <t>7202</t>
  </si>
  <si>
    <t>7в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</si>
  <si>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</si>
  <si>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</si>
  <si>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</si>
  <si>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</si>
  <si>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</si>
  <si>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</si>
  <si>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</si>
  <si>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</si>
  <si>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</si>
  <si>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</si>
  <si>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</si>
  <si>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</si>
  <si>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</si>
  <si>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</si>
  <si>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</si>
  <si>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</si>
  <si>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</si>
  <si>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8г</t>
  </si>
  <si>
    <t>8201</t>
  </si>
  <si>
    <t>8в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</si>
  <si>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</si>
  <si>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</si>
  <si>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</si>
  <si>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</si>
  <si>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</si>
  <si>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</si>
  <si>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</si>
  <si>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</si>
  <si>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</si>
  <si>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</si>
  <si>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</si>
  <si>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</si>
  <si>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</si>
  <si>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МБОУ СОШ № 17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</si>
  <si>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</si>
  <si>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</si>
  <si>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</si>
  <si>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</si>
  <si>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</si>
  <si>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</si>
  <si>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</si>
  <si>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</si>
  <si>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</si>
  <si>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</si>
  <si>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</si>
  <si>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</si>
  <si>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</si>
  <si>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</si>
  <si>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</si>
  <si>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</si>
  <si>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</si>
  <si>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</si>
  <si>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</si>
  <si>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Фаттахова Гузель Мударисовна</t>
  </si>
  <si>
    <t>6Г</t>
  </si>
  <si>
    <t>6В</t>
  </si>
  <si>
    <t>9Б</t>
  </si>
  <si>
    <t>1906</t>
  </si>
  <si>
    <t>1905</t>
  </si>
  <si>
    <t>1904</t>
  </si>
  <si>
    <t>1903</t>
  </si>
  <si>
    <t>9А</t>
  </si>
  <si>
    <t>1907</t>
  </si>
  <si>
    <t>1901</t>
  </si>
  <si>
    <t>1902</t>
  </si>
  <si>
    <t>1908</t>
  </si>
  <si>
    <t xml:space="preserve">Линкевичине Зоя Дмитриевна </t>
  </si>
  <si>
    <t>призер</t>
  </si>
  <si>
    <t>победитель</t>
  </si>
  <si>
    <t>участник</t>
  </si>
  <si>
    <t>4 А</t>
  </si>
  <si>
    <t>14-09</t>
  </si>
  <si>
    <t>14-15</t>
  </si>
  <si>
    <t>14-14</t>
  </si>
  <si>
    <t>14-08</t>
  </si>
  <si>
    <t>14-07</t>
  </si>
  <si>
    <t>14-03</t>
  </si>
  <si>
    <t>14-01</t>
  </si>
  <si>
    <t>14-18</t>
  </si>
  <si>
    <t>14-13</t>
  </si>
  <si>
    <t>14-05</t>
  </si>
  <si>
    <t>14-02</t>
  </si>
  <si>
    <t>14-17</t>
  </si>
  <si>
    <t>14-16</t>
  </si>
  <si>
    <t>14-10</t>
  </si>
  <si>
    <t>14-04</t>
  </si>
  <si>
    <t>14-12</t>
  </si>
  <si>
    <t>14-06</t>
  </si>
  <si>
    <t>14-11</t>
  </si>
  <si>
    <t>14-19</t>
  </si>
  <si>
    <t>4В</t>
  </si>
  <si>
    <t>2402</t>
  </si>
  <si>
    <t>2404</t>
  </si>
  <si>
    <t>2407</t>
  </si>
  <si>
    <t>2408</t>
  </si>
  <si>
    <t>2409</t>
  </si>
  <si>
    <t>2411</t>
  </si>
  <si>
    <t>2412</t>
  </si>
  <si>
    <t>2413</t>
  </si>
  <si>
    <t>2417</t>
  </si>
  <si>
    <t>4Г</t>
  </si>
  <si>
    <t>2406</t>
  </si>
  <si>
    <t>2401</t>
  </si>
  <si>
    <t>2405</t>
  </si>
  <si>
    <t>2410</t>
  </si>
  <si>
    <t>2403</t>
  </si>
  <si>
    <t>2414</t>
  </si>
  <si>
    <t>2415</t>
  </si>
  <si>
    <t>2416</t>
  </si>
  <si>
    <t>4Б</t>
  </si>
  <si>
    <t>14-37</t>
  </si>
  <si>
    <t>14-29</t>
  </si>
  <si>
    <t>14-32</t>
  </si>
  <si>
    <t>14-42</t>
  </si>
  <si>
    <t>14-23</t>
  </si>
  <si>
    <t>14-38</t>
  </si>
  <si>
    <t>14-35</t>
  </si>
  <si>
    <t>14-43</t>
  </si>
  <si>
    <t>14-24</t>
  </si>
  <si>
    <t>14-41</t>
  </si>
  <si>
    <t>14-20</t>
  </si>
  <si>
    <t>14-26</t>
  </si>
  <si>
    <t>14-27</t>
  </si>
  <si>
    <t>14-30</t>
  </si>
  <si>
    <t>14-22</t>
  </si>
  <si>
    <t>14-21</t>
  </si>
  <si>
    <t>14-28</t>
  </si>
  <si>
    <t>14-33</t>
  </si>
  <si>
    <t>14-34</t>
  </si>
  <si>
    <t>14-36</t>
  </si>
  <si>
    <t>14-31</t>
  </si>
  <si>
    <t>14-25</t>
  </si>
  <si>
    <t>14-39</t>
  </si>
  <si>
    <t>14-40</t>
  </si>
  <si>
    <t>Мамлеева Елена Валерьевна</t>
  </si>
  <si>
    <t>Кузина Лейсан Мунадировна</t>
  </si>
  <si>
    <t>Федорова Лия Маратовна</t>
  </si>
  <si>
    <t>Ахмадуллина Ирина Сергеевна</t>
  </si>
  <si>
    <t>МБОУСОШ№17</t>
  </si>
  <si>
    <t>МБОЙСОШ№17</t>
  </si>
  <si>
    <t>МБОУСОШ№ 17</t>
  </si>
  <si>
    <t>МБОУСОШ № 17</t>
  </si>
  <si>
    <t>МБОУСОШ№!7</t>
  </si>
  <si>
    <t>5А</t>
  </si>
  <si>
    <t>15-01</t>
  </si>
  <si>
    <t>15-02</t>
  </si>
  <si>
    <t>15-03</t>
  </si>
  <si>
    <t>15-04</t>
  </si>
  <si>
    <t>15-05</t>
  </si>
  <si>
    <t>15-06</t>
  </si>
  <si>
    <t>15-07</t>
  </si>
  <si>
    <t>15-08</t>
  </si>
  <si>
    <t>15-09</t>
  </si>
  <si>
    <t>15-10</t>
  </si>
  <si>
    <t>15-11</t>
  </si>
  <si>
    <t>15-12</t>
  </si>
  <si>
    <t>15-13</t>
  </si>
  <si>
    <t>15-14</t>
  </si>
  <si>
    <t>15-15</t>
  </si>
  <si>
    <t>15-16</t>
  </si>
  <si>
    <t>15-17</t>
  </si>
  <si>
    <t>15-18</t>
  </si>
  <si>
    <t>15-19</t>
  </si>
  <si>
    <t>5 Б</t>
  </si>
  <si>
    <t>15-22</t>
  </si>
  <si>
    <t>15-33</t>
  </si>
  <si>
    <t>15-28</t>
  </si>
  <si>
    <t>15-23</t>
  </si>
  <si>
    <t>15-27</t>
  </si>
  <si>
    <t>15-29</t>
  </si>
  <si>
    <t>15-21</t>
  </si>
  <si>
    <t>15-32</t>
  </si>
  <si>
    <t>15-25</t>
  </si>
  <si>
    <t>15-31</t>
  </si>
  <si>
    <t>15-24</t>
  </si>
  <si>
    <t>15-26</t>
  </si>
  <si>
    <t>15-20</t>
  </si>
  <si>
    <t>15-30</t>
  </si>
  <si>
    <t>5В</t>
  </si>
  <si>
    <t>15-34</t>
  </si>
  <si>
    <t>Гумерова Клара Афтаховна</t>
  </si>
  <si>
    <t>Ишаева Альфия Амировна</t>
  </si>
  <si>
    <t>6а</t>
  </si>
  <si>
    <t>1601</t>
  </si>
  <si>
    <t>1602</t>
  </si>
  <si>
    <t>1603</t>
  </si>
  <si>
    <t>1604</t>
  </si>
  <si>
    <t>1605</t>
  </si>
  <si>
    <t>1606</t>
  </si>
  <si>
    <t>1607</t>
  </si>
  <si>
    <t>6б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</si>
  <si>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</si>
  <si>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</si>
  <si>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</si>
  <si>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</si>
  <si>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</si>
  <si>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</si>
  <si>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</si>
  <si>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</si>
  <si>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</si>
  <si>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Шевцова Екатерина Викторовна</t>
  </si>
  <si>
    <t>Линкевичине Зоя Дмитриевна</t>
  </si>
  <si>
    <t>7а</t>
  </si>
  <si>
    <t>1701</t>
  </si>
  <si>
    <t>1702</t>
  </si>
  <si>
    <t>1703</t>
  </si>
  <si>
    <t>1704</t>
  </si>
  <si>
    <t>1705</t>
  </si>
  <si>
    <t>7б</t>
  </si>
  <si>
    <t>1706</t>
  </si>
  <si>
    <t>1707</t>
  </si>
  <si>
    <t>1708</t>
  </si>
  <si>
    <t>1709</t>
  </si>
  <si>
    <t>8а</t>
  </si>
  <si>
    <t>1810</t>
  </si>
  <si>
    <t>1811</t>
  </si>
  <si>
    <t>1812</t>
  </si>
  <si>
    <t>8б</t>
  </si>
  <si>
    <t>1813</t>
  </si>
  <si>
    <t>1814</t>
  </si>
  <si>
    <t>1815</t>
  </si>
  <si>
    <t>1816</t>
  </si>
  <si>
    <t>10 А</t>
  </si>
  <si>
    <t>А</t>
  </si>
  <si>
    <t>В</t>
  </si>
  <si>
    <t>Г</t>
  </si>
  <si>
    <t>Д</t>
  </si>
  <si>
    <t>Е</t>
  </si>
  <si>
    <t>З</t>
  </si>
  <si>
    <t>И</t>
  </si>
  <si>
    <t>К</t>
  </si>
  <si>
    <t>М</t>
  </si>
  <si>
    <t>О</t>
  </si>
  <si>
    <t>П</t>
  </si>
  <si>
    <t>Р</t>
  </si>
  <si>
    <t>С</t>
  </si>
  <si>
    <t>Х</t>
  </si>
  <si>
    <t>Ш</t>
  </si>
  <si>
    <t>Н</t>
  </si>
  <si>
    <t>Ф</t>
  </si>
  <si>
    <t>Т</t>
  </si>
  <si>
    <t>Б</t>
  </si>
  <si>
    <t>Л</t>
  </si>
  <si>
    <t>Ч</t>
  </si>
  <si>
    <t>Ю</t>
  </si>
  <si>
    <t>Я</t>
  </si>
  <si>
    <t>Э</t>
  </si>
  <si>
    <t>У</t>
  </si>
  <si>
    <t>Ж</t>
  </si>
  <si>
    <t>Л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</si>
</sst>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%"/>
    <numFmt numFmtId="166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color rgb="FF000000"/>
      <name val="Calibri"/>
      <scheme val="minor"/>
    </font>
    <font>
      <sz val="11"/>
      <name val="Times New Roman"/>
    </font>
    <font>
      <sz val="11"/>
      <name val="Times New Roman"/>
      <charset val="204"/>
    </font>
    <font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57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6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49" fontId="10" fillId="0" borderId="3" xfId="3" applyNumberFormat="1" applyFont="1" applyBorder="1" applyAlignment="1">
      <alignment horizontal="left" vertical="center"/>
    </xf>
    <xf numFmtId="49" fontId="10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164" fontId="10" fillId="0" borderId="3" xfId="3" applyNumberFormat="1" applyFont="1" applyBorder="1" applyAlignment="1">
      <alignment vertical="center"/>
    </xf>
    <xf numFmtId="164" fontId="10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49" fontId="10" fillId="0" borderId="3" xfId="3" applyNumberFormat="1" applyFont="1" applyBorder="1" applyAlignment="1">
      <alignment horizontal="left" vertical="center"/>
    </xf>
    <xf numFmtId="49" fontId="10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164" fontId="10" fillId="0" borderId="3" xfId="3" applyNumberFormat="1" applyFont="1" applyBorder="1" applyAlignment="1">
      <alignment vertical="center"/>
    </xf>
    <xf numFmtId="164" fontId="10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0" fontId="5" fillId="0" borderId="0" xfId="0" applyFont="1" applyAlignment="1">
      <alignment vertical="top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10" fillId="0" borderId="3" xfId="3" applyNumberFormat="1" applyFont="1" applyBorder="1" applyAlignment="1">
      <alignment horizontal="left" vertical="center"/>
    </xf>
    <xf numFmtId="49" fontId="10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left" vertical="center"/>
    </xf>
    <xf numFmtId="49" fontId="11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164" fontId="11" fillId="0" borderId="1" xfId="0" applyNumberFormat="1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horizontal="center" vertical="center"/>
    </xf>
    <xf numFmtId="49" fontId="12" fillId="0" borderId="3" xfId="0" applyNumberFormat="1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 applyProtection="1">
      <alignment vertical="center"/>
    </xf>
    <xf numFmtId="0" fontId="12" fillId="0" borderId="3" xfId="0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 applyProtection="1">
      <alignment horizontal="left" vertical="center"/>
    </xf>
    <xf numFmtId="0" fontId="12" fillId="0" borderId="1" xfId="0" applyFont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3" xfId="0" applyFont="1" applyBorder="1" applyAlignment="1" applyProtection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49" fontId="10" fillId="0" borderId="1" xfId="3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0" fillId="0" borderId="1" xfId="3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4">
    <cellStyle name="Акцент1" xfId="1" builtinId="29" customBuiltin="1"/>
    <cellStyle name="Обычный" xfId="0" builtinId="0"/>
    <cellStyle name="Обычный 2" xfId="3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N12" sqref="N12"/>
    </sheetView>
  </sheetViews>
  <sheetFormatPr defaultRowHeight="12.75"/>
  <cols>
    <col min="2" max="2" width="40" bestFit="1" customWidth="1"/>
  </cols>
  <sheetData>
    <row r="2" spans="2:4">
      <c r="B2" s="8" t="s">
        <v>34</v>
      </c>
    </row>
    <row r="4" spans="2:4" s="4" customFormat="1" ht="24" customHeight="1">
      <c r="B4" s="3" t="s">
        <v>25</v>
      </c>
      <c r="C4" s="1">
        <f>SUM('4 класс:11 класс'!R2)</f>
        <v>174</v>
      </c>
    </row>
    <row r="5" spans="2:4" s="4" customFormat="1" ht="24" customHeight="1">
      <c r="B5" s="3" t="s">
        <v>26</v>
      </c>
      <c r="C5" s="1">
        <f>SUM('4 класс:11 класс'!R4)</f>
        <v>7</v>
      </c>
    </row>
    <row r="6" spans="2:4" s="4" customFormat="1" ht="24" customHeight="1">
      <c r="B6" s="3" t="s">
        <v>27</v>
      </c>
      <c r="C6" s="1">
        <f>SUM('4 класс:11 класс'!R5)</f>
        <v>43</v>
      </c>
    </row>
    <row r="7" spans="2:4" s="4" customFormat="1" ht="24" customHeight="1">
      <c r="B7" s="3" t="s">
        <v>28</v>
      </c>
      <c r="C7" s="1">
        <f>SUM('4 класс:11 класс'!R6)</f>
        <v>124</v>
      </c>
    </row>
    <row r="8" spans="2:4" s="4" customFormat="1" ht="24" customHeight="1">
      <c r="B8" s="3" t="s">
        <v>23</v>
      </c>
      <c r="C8" s="2">
        <v>0.45</v>
      </c>
    </row>
    <row r="9" spans="2:4" s="4" customFormat="1" ht="24" customHeight="1">
      <c r="B9" s="5" t="s">
        <v>29</v>
      </c>
      <c r="C9" s="2">
        <f>(C5+C6)/C4</f>
        <v>0.28735632183908044</v>
      </c>
    </row>
    <row r="10" spans="2:4" s="4" customFormat="1" ht="24" customHeight="1">
      <c r="B10" s="3" t="s">
        <v>24</v>
      </c>
      <c r="C10" s="6">
        <f>IF((C4*D10)&gt;0,(C4*D10),0)</f>
        <v>0</v>
      </c>
      <c r="D10" s="7">
        <f>C9-45%</f>
        <v>-0.16264367816091957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topLeftCell="B4" zoomScaleNormal="100" workbookViewId="0">
      <selection activeCell="L71" sqref="L71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21" style="10" customWidth="1"/>
    <col min="7" max="8" width="13.85546875" style="10" customWidth="1"/>
    <col min="9" max="9" width="10.7109375" style="10" customWidth="1"/>
    <col min="10" max="11" width="8.42578125" style="10" customWidth="1"/>
    <col min="12" max="12" width="13" style="10" customWidth="1"/>
    <col min="13" max="13" width="44.85546875" style="10" customWidth="1"/>
    <col min="14" max="14" width="19.7109375" style="10" customWidth="1"/>
    <col min="15" max="16384" width="9.140625" style="10"/>
  </cols>
  <sheetData>
    <row r="1" spans="1:17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7" ht="32.25" customHeight="1">
      <c r="B2" s="11"/>
      <c r="C2" s="155" t="s">
        <v>39</v>
      </c>
      <c r="D2" s="155"/>
      <c r="E2" s="155"/>
      <c r="F2" s="155"/>
      <c r="G2" s="155"/>
      <c r="H2" s="155"/>
      <c r="I2" s="155"/>
      <c r="J2" s="155"/>
      <c r="K2" s="155"/>
      <c r="L2" s="155"/>
      <c r="M2" s="12" t="s">
        <v>30</v>
      </c>
      <c r="N2" s="13">
        <f>COUNTA(I11:I70)</f>
        <v>60</v>
      </c>
    </row>
    <row r="3" spans="1:17">
      <c r="B3" s="11"/>
      <c r="C3" s="44"/>
      <c r="D3" s="44"/>
      <c r="E3" s="44"/>
      <c r="F3" s="44"/>
      <c r="G3" s="44"/>
      <c r="H3" s="44"/>
      <c r="I3" s="44"/>
      <c r="J3" s="44"/>
      <c r="K3" s="44"/>
      <c r="L3" s="44"/>
      <c r="M3" s="12"/>
      <c r="N3" s="13"/>
    </row>
    <row r="4" spans="1:17">
      <c r="A4" s="40" t="s">
        <v>0</v>
      </c>
      <c r="B4" s="15"/>
      <c r="C4" s="40" t="s">
        <v>40</v>
      </c>
      <c r="E4" s="16" t="s">
        <v>19</v>
      </c>
      <c r="M4" s="18" t="s">
        <v>31</v>
      </c>
      <c r="N4" s="19">
        <f>COUNTIF(L11:L70,"победитель")</f>
        <v>1</v>
      </c>
    </row>
    <row r="5" spans="1:17">
      <c r="A5" s="40" t="s">
        <v>35</v>
      </c>
      <c r="B5" s="15"/>
      <c r="C5" s="40" t="s">
        <v>11</v>
      </c>
      <c r="E5" s="16" t="s">
        <v>20</v>
      </c>
      <c r="M5" s="18" t="s">
        <v>32</v>
      </c>
      <c r="N5" s="13">
        <f>COUNTIF(L11:L70,"призер")</f>
        <v>6</v>
      </c>
    </row>
    <row r="6" spans="1:17">
      <c r="A6" s="40" t="s">
        <v>1</v>
      </c>
      <c r="B6" s="15"/>
      <c r="C6" s="40" t="s">
        <v>37</v>
      </c>
      <c r="E6" s="17"/>
      <c r="M6" s="18" t="s">
        <v>33</v>
      </c>
      <c r="N6" s="13">
        <f>COUNTIF(L11:L70,"участник")</f>
        <v>53</v>
      </c>
    </row>
    <row r="7" spans="1:17">
      <c r="A7" s="40" t="s">
        <v>5</v>
      </c>
      <c r="B7" s="15"/>
      <c r="C7" s="40">
        <v>4</v>
      </c>
      <c r="E7" s="17"/>
      <c r="L7" s="20"/>
      <c r="M7" s="18" t="s">
        <v>23</v>
      </c>
      <c r="N7" s="21">
        <v>0.45</v>
      </c>
    </row>
    <row r="8" spans="1:17">
      <c r="A8" s="40" t="s">
        <v>7</v>
      </c>
      <c r="B8" s="15"/>
      <c r="C8" s="41">
        <v>45923</v>
      </c>
      <c r="I8" s="43"/>
      <c r="M8" s="22" t="s">
        <v>29</v>
      </c>
      <c r="N8" s="21">
        <f>(N4+N5)/N2</f>
        <v>0.11666666666666667</v>
      </c>
    </row>
    <row r="9" spans="1:17">
      <c r="C9" s="156" t="s">
        <v>22</v>
      </c>
      <c r="D9" s="156"/>
      <c r="E9" s="14">
        <v>65</v>
      </c>
      <c r="F9" s="23" t="s">
        <v>12</v>
      </c>
      <c r="G9" s="24">
        <f>MAX(I11:I70)</f>
        <v>54</v>
      </c>
      <c r="H9" s="25" t="str">
        <f>IF(G9*100/E9&gt;=50,"победитель","участник")</f>
        <v>победитель</v>
      </c>
      <c r="I9" s="43"/>
      <c r="L9" s="26">
        <f>N8-45%</f>
        <v>-0.33333333333333337</v>
      </c>
      <c r="M9" s="18" t="s">
        <v>24</v>
      </c>
      <c r="N9" s="27">
        <f>IF((N2*L9)&gt;0,(N2*L9),0)</f>
        <v>0</v>
      </c>
    </row>
    <row r="10" spans="1:17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7" s="32" customFormat="1" ht="12.95" customHeight="1">
      <c r="A11" s="28">
        <v>3</v>
      </c>
      <c r="B11" s="42" t="s">
        <v>11</v>
      </c>
      <c r="C11" s="87" t="s">
        <v>343</v>
      </c>
      <c r="D11" s="87" t="s">
        <v>346</v>
      </c>
      <c r="E11" s="87" t="s">
        <v>344</v>
      </c>
      <c r="F11" s="126" t="s">
        <v>153</v>
      </c>
      <c r="G11" s="127" t="s">
        <v>190</v>
      </c>
      <c r="H11" s="90" t="s">
        <v>193</v>
      </c>
      <c r="I11" s="91">
        <v>54</v>
      </c>
      <c r="J11" s="31">
        <f t="shared" ref="J11:J42" si="0">IF(I11="","",I11/$E$9)</f>
        <v>0.83076923076923082</v>
      </c>
      <c r="K11" s="31">
        <f t="shared" ref="K11:K42" si="1">IF(I11="","",I11/$G$9)</f>
        <v>1</v>
      </c>
      <c r="L11" s="39" t="str">
        <f>IF(I11="","",IF($G$9=I11,$H$9,IF(I11&gt;=#REF!,"призер","участник")))</f>
        <v>победитель</v>
      </c>
      <c r="M11" s="102" t="s">
        <v>254</v>
      </c>
      <c r="N11" s="103" t="s">
        <v>115</v>
      </c>
    </row>
    <row r="12" spans="1:17" s="32" customFormat="1" ht="12.95" customHeight="1">
      <c r="A12" s="28">
        <v>12</v>
      </c>
      <c r="B12" s="42" t="s">
        <v>11</v>
      </c>
      <c r="C12" s="87" t="s">
        <v>352</v>
      </c>
      <c r="D12" s="87" t="s">
        <v>354</v>
      </c>
      <c r="E12" s="87" t="s">
        <v>359</v>
      </c>
      <c r="F12" s="88" t="s">
        <v>153</v>
      </c>
      <c r="G12" s="89" t="s">
        <v>190</v>
      </c>
      <c r="H12" s="90" t="s">
        <v>202</v>
      </c>
      <c r="I12" s="91">
        <v>48</v>
      </c>
      <c r="J12" s="31">
        <f t="shared" si="0"/>
        <v>0.7384615384615385</v>
      </c>
      <c r="K12" s="31">
        <f t="shared" si="1"/>
        <v>0.88888888888888884</v>
      </c>
      <c r="L12" s="39" t="s">
        <v>187</v>
      </c>
      <c r="M12" s="102" t="s">
        <v>254</v>
      </c>
      <c r="N12" s="103" t="s">
        <v>115</v>
      </c>
    </row>
    <row r="13" spans="1:17">
      <c r="A13" s="28">
        <v>19</v>
      </c>
      <c r="B13" s="42" t="s">
        <v>11</v>
      </c>
      <c r="C13" s="87" t="s">
        <v>357</v>
      </c>
      <c r="D13" s="87" t="s">
        <v>343</v>
      </c>
      <c r="E13" s="87" t="s">
        <v>344</v>
      </c>
      <c r="F13" s="128" t="s">
        <v>153</v>
      </c>
      <c r="G13" s="123" t="s">
        <v>190</v>
      </c>
      <c r="H13" s="90" t="s">
        <v>209</v>
      </c>
      <c r="I13" s="91">
        <v>41</v>
      </c>
      <c r="J13" s="31">
        <f t="shared" si="0"/>
        <v>0.63076923076923075</v>
      </c>
      <c r="K13" s="31">
        <f t="shared" si="1"/>
        <v>0.7592592592592593</v>
      </c>
      <c r="L13" s="39" t="s">
        <v>187</v>
      </c>
      <c r="M13" s="102" t="s">
        <v>254</v>
      </c>
      <c r="N13" s="103" t="s">
        <v>115</v>
      </c>
    </row>
    <row r="14" spans="1:17">
      <c r="A14" s="28">
        <v>17</v>
      </c>
      <c r="B14" s="42" t="s">
        <v>11</v>
      </c>
      <c r="C14" s="87" t="s">
        <v>356</v>
      </c>
      <c r="D14" s="87" t="s">
        <v>366</v>
      </c>
      <c r="E14" s="87" t="s">
        <v>359</v>
      </c>
      <c r="F14" s="88" t="s">
        <v>153</v>
      </c>
      <c r="G14" s="89" t="s">
        <v>190</v>
      </c>
      <c r="H14" s="90" t="s">
        <v>207</v>
      </c>
      <c r="I14" s="91">
        <v>39</v>
      </c>
      <c r="J14" s="31">
        <f t="shared" si="0"/>
        <v>0.6</v>
      </c>
      <c r="K14" s="31">
        <f t="shared" si="1"/>
        <v>0.72222222222222221</v>
      </c>
      <c r="L14" s="39" t="s">
        <v>187</v>
      </c>
      <c r="M14" s="102" t="s">
        <v>254</v>
      </c>
      <c r="N14" s="103" t="s">
        <v>115</v>
      </c>
    </row>
    <row r="15" spans="1:17">
      <c r="A15" s="28">
        <v>1</v>
      </c>
      <c r="B15" s="42" t="s">
        <v>11</v>
      </c>
      <c r="C15" s="87" t="s">
        <v>343</v>
      </c>
      <c r="D15" s="87" t="s">
        <v>355</v>
      </c>
      <c r="E15" s="87" t="s">
        <v>349</v>
      </c>
      <c r="F15" s="88" t="s">
        <v>153</v>
      </c>
      <c r="G15" s="89" t="s">
        <v>190</v>
      </c>
      <c r="H15" s="90" t="s">
        <v>191</v>
      </c>
      <c r="I15" s="91">
        <v>34</v>
      </c>
      <c r="J15" s="31">
        <f t="shared" si="0"/>
        <v>0.52307692307692311</v>
      </c>
      <c r="K15" s="31">
        <f t="shared" si="1"/>
        <v>0.62962962962962965</v>
      </c>
      <c r="L15" s="39" t="s">
        <v>187</v>
      </c>
      <c r="M15" s="102" t="s">
        <v>254</v>
      </c>
      <c r="N15" s="103" t="s">
        <v>115</v>
      </c>
    </row>
    <row r="16" spans="1:17">
      <c r="A16" s="28">
        <v>41</v>
      </c>
      <c r="B16" s="42" t="s">
        <v>11</v>
      </c>
      <c r="C16" s="130" t="s">
        <v>348</v>
      </c>
      <c r="D16" s="130" t="s">
        <v>361</v>
      </c>
      <c r="E16" s="130" t="s">
        <v>354</v>
      </c>
      <c r="F16" s="133" t="s">
        <v>153</v>
      </c>
      <c r="G16" s="136" t="s">
        <v>229</v>
      </c>
      <c r="H16" s="139" t="s">
        <v>234</v>
      </c>
      <c r="I16" s="136">
        <v>30</v>
      </c>
      <c r="J16" s="31">
        <f t="shared" si="0"/>
        <v>0.46153846153846156</v>
      </c>
      <c r="K16" s="31">
        <f t="shared" si="1"/>
        <v>0.55555555555555558</v>
      </c>
      <c r="L16" s="39" t="s">
        <v>187</v>
      </c>
      <c r="M16" s="133" t="s">
        <v>257</v>
      </c>
      <c r="N16" s="133" t="s">
        <v>258</v>
      </c>
    </row>
    <row r="17" spans="1:14">
      <c r="A17" s="28">
        <v>27</v>
      </c>
      <c r="B17" s="42" t="s">
        <v>11</v>
      </c>
      <c r="C17" s="92" t="s">
        <v>344</v>
      </c>
      <c r="D17" s="92" t="s">
        <v>362</v>
      </c>
      <c r="E17" s="92" t="s">
        <v>349</v>
      </c>
      <c r="F17" s="103" t="s">
        <v>63</v>
      </c>
      <c r="G17" s="95" t="s">
        <v>210</v>
      </c>
      <c r="H17" s="93" t="s">
        <v>218</v>
      </c>
      <c r="I17" s="95">
        <v>25</v>
      </c>
      <c r="J17" s="31">
        <f t="shared" si="0"/>
        <v>0.38461538461538464</v>
      </c>
      <c r="K17" s="31">
        <f t="shared" si="1"/>
        <v>0.46296296296296297</v>
      </c>
      <c r="L17" s="39" t="s">
        <v>187</v>
      </c>
      <c r="M17" s="103" t="s">
        <v>255</v>
      </c>
      <c r="N17" s="103" t="s">
        <v>115</v>
      </c>
    </row>
    <row r="18" spans="1:14">
      <c r="A18" s="28">
        <v>57</v>
      </c>
      <c r="B18" s="42" t="s">
        <v>11</v>
      </c>
      <c r="C18" s="130" t="s">
        <v>363</v>
      </c>
      <c r="D18" s="130" t="s">
        <v>343</v>
      </c>
      <c r="E18" s="130" t="s">
        <v>343</v>
      </c>
      <c r="F18" s="133" t="s">
        <v>153</v>
      </c>
      <c r="G18" s="136" t="s">
        <v>229</v>
      </c>
      <c r="H18" s="139" t="s">
        <v>250</v>
      </c>
      <c r="I18" s="136">
        <v>21</v>
      </c>
      <c r="J18" s="31">
        <f t="shared" si="0"/>
        <v>0.32307692307692309</v>
      </c>
      <c r="K18" s="31">
        <f t="shared" si="1"/>
        <v>0.3888888888888889</v>
      </c>
      <c r="L18" s="39" t="s">
        <v>189</v>
      </c>
      <c r="M18" s="133" t="s">
        <v>257</v>
      </c>
      <c r="N18" s="133" t="s">
        <v>258</v>
      </c>
    </row>
    <row r="19" spans="1:14">
      <c r="A19" s="28">
        <v>26</v>
      </c>
      <c r="B19" s="42" t="s">
        <v>11</v>
      </c>
      <c r="C19" s="92" t="s">
        <v>354</v>
      </c>
      <c r="D19" s="92" t="s">
        <v>343</v>
      </c>
      <c r="E19" s="92" t="s">
        <v>346</v>
      </c>
      <c r="F19" s="103" t="s">
        <v>63</v>
      </c>
      <c r="G19" s="95" t="s">
        <v>210</v>
      </c>
      <c r="H19" s="93" t="s">
        <v>217</v>
      </c>
      <c r="I19" s="95">
        <v>20</v>
      </c>
      <c r="J19" s="31">
        <f t="shared" si="0"/>
        <v>0.30769230769230771</v>
      </c>
      <c r="K19" s="31">
        <f t="shared" si="1"/>
        <v>0.37037037037037035</v>
      </c>
      <c r="L19" s="39" t="s">
        <v>189</v>
      </c>
      <c r="M19" s="103" t="s">
        <v>255</v>
      </c>
      <c r="N19" s="103" t="s">
        <v>115</v>
      </c>
    </row>
    <row r="20" spans="1:14">
      <c r="A20" s="28">
        <v>58</v>
      </c>
      <c r="B20" s="42" t="s">
        <v>11</v>
      </c>
      <c r="C20" s="130" t="s">
        <v>357</v>
      </c>
      <c r="D20" s="130" t="s">
        <v>354</v>
      </c>
      <c r="E20" s="130" t="s">
        <v>343</v>
      </c>
      <c r="F20" s="133" t="s">
        <v>153</v>
      </c>
      <c r="G20" s="136" t="s">
        <v>229</v>
      </c>
      <c r="H20" s="139" t="s">
        <v>251</v>
      </c>
      <c r="I20" s="136">
        <v>20</v>
      </c>
      <c r="J20" s="31">
        <f t="shared" si="0"/>
        <v>0.30769230769230771</v>
      </c>
      <c r="K20" s="31">
        <f t="shared" si="1"/>
        <v>0.37037037037037035</v>
      </c>
      <c r="L20" s="39" t="s">
        <v>189</v>
      </c>
      <c r="M20" s="133" t="s">
        <v>257</v>
      </c>
      <c r="N20" s="133" t="s">
        <v>258</v>
      </c>
    </row>
    <row r="21" spans="1:14">
      <c r="A21" s="28">
        <v>28</v>
      </c>
      <c r="B21" s="42" t="s">
        <v>11</v>
      </c>
      <c r="C21" s="92" t="s">
        <v>350</v>
      </c>
      <c r="D21" s="92" t="s">
        <v>343</v>
      </c>
      <c r="E21" s="92" t="s">
        <v>355</v>
      </c>
      <c r="F21" s="103" t="s">
        <v>63</v>
      </c>
      <c r="G21" s="95" t="s">
        <v>210</v>
      </c>
      <c r="H21" s="93" t="s">
        <v>219</v>
      </c>
      <c r="I21" s="95">
        <v>19</v>
      </c>
      <c r="J21" s="31">
        <f t="shared" si="0"/>
        <v>0.29230769230769232</v>
      </c>
      <c r="K21" s="31">
        <f t="shared" si="1"/>
        <v>0.35185185185185186</v>
      </c>
      <c r="L21" s="39" t="s">
        <v>189</v>
      </c>
      <c r="M21" s="103" t="s">
        <v>255</v>
      </c>
      <c r="N21" s="103" t="s">
        <v>115</v>
      </c>
    </row>
    <row r="22" spans="1:14">
      <c r="A22" s="28">
        <v>42</v>
      </c>
      <c r="B22" s="42" t="s">
        <v>11</v>
      </c>
      <c r="C22" s="130" t="s">
        <v>348</v>
      </c>
      <c r="D22" s="130" t="s">
        <v>351</v>
      </c>
      <c r="E22" s="130" t="s">
        <v>344</v>
      </c>
      <c r="F22" s="133" t="s">
        <v>153</v>
      </c>
      <c r="G22" s="136" t="s">
        <v>229</v>
      </c>
      <c r="H22" s="139" t="s">
        <v>235</v>
      </c>
      <c r="I22" s="136">
        <v>18</v>
      </c>
      <c r="J22" s="31">
        <f t="shared" si="0"/>
        <v>0.27692307692307694</v>
      </c>
      <c r="K22" s="31">
        <f t="shared" si="1"/>
        <v>0.33333333333333331</v>
      </c>
      <c r="L22" s="39" t="s">
        <v>189</v>
      </c>
      <c r="M22" s="133" t="s">
        <v>257</v>
      </c>
      <c r="N22" s="133" t="s">
        <v>260</v>
      </c>
    </row>
    <row r="23" spans="1:14">
      <c r="A23" s="28">
        <v>43</v>
      </c>
      <c r="B23" s="42" t="s">
        <v>11</v>
      </c>
      <c r="C23" s="130" t="s">
        <v>350</v>
      </c>
      <c r="D23" s="130" t="s">
        <v>347</v>
      </c>
      <c r="E23" s="130" t="s">
        <v>344</v>
      </c>
      <c r="F23" s="133" t="s">
        <v>153</v>
      </c>
      <c r="G23" s="136" t="s">
        <v>229</v>
      </c>
      <c r="H23" s="139" t="s">
        <v>236</v>
      </c>
      <c r="I23" s="136">
        <v>16</v>
      </c>
      <c r="J23" s="31">
        <f t="shared" si="0"/>
        <v>0.24615384615384617</v>
      </c>
      <c r="K23" s="31">
        <f t="shared" si="1"/>
        <v>0.29629629629629628</v>
      </c>
      <c r="L23" s="39" t="s">
        <v>189</v>
      </c>
      <c r="M23" s="133" t="s">
        <v>257</v>
      </c>
      <c r="N23" s="133" t="s">
        <v>261</v>
      </c>
    </row>
    <row r="24" spans="1:14">
      <c r="A24" s="28">
        <v>48</v>
      </c>
      <c r="B24" s="42" t="s">
        <v>11</v>
      </c>
      <c r="C24" s="130" t="s">
        <v>351</v>
      </c>
      <c r="D24" s="130" t="s">
        <v>346</v>
      </c>
      <c r="E24" s="130" t="s">
        <v>356</v>
      </c>
      <c r="F24" s="133" t="s">
        <v>153</v>
      </c>
      <c r="G24" s="136" t="s">
        <v>229</v>
      </c>
      <c r="H24" s="139" t="s">
        <v>241</v>
      </c>
      <c r="I24" s="136">
        <v>16</v>
      </c>
      <c r="J24" s="31">
        <f t="shared" si="0"/>
        <v>0.24615384615384617</v>
      </c>
      <c r="K24" s="31">
        <f t="shared" si="1"/>
        <v>0.29629629629629628</v>
      </c>
      <c r="L24" s="39" t="s">
        <v>189</v>
      </c>
      <c r="M24" s="133" t="s">
        <v>257</v>
      </c>
      <c r="N24" s="133" t="s">
        <v>258</v>
      </c>
    </row>
    <row r="25" spans="1:14">
      <c r="A25" s="28">
        <v>38</v>
      </c>
      <c r="B25" s="42" t="s">
        <v>11</v>
      </c>
      <c r="C25" s="130" t="s">
        <v>345</v>
      </c>
      <c r="D25" s="130" t="s">
        <v>343</v>
      </c>
      <c r="E25" s="130" t="s">
        <v>343</v>
      </c>
      <c r="F25" s="133" t="s">
        <v>153</v>
      </c>
      <c r="G25" s="136" t="s">
        <v>229</v>
      </c>
      <c r="H25" s="139" t="s">
        <v>231</v>
      </c>
      <c r="I25" s="136">
        <v>15</v>
      </c>
      <c r="J25" s="31">
        <f t="shared" si="0"/>
        <v>0.23076923076923078</v>
      </c>
      <c r="K25" s="31">
        <f t="shared" si="1"/>
        <v>0.27777777777777779</v>
      </c>
      <c r="L25" s="39" t="s">
        <v>189</v>
      </c>
      <c r="M25" s="133" t="s">
        <v>257</v>
      </c>
      <c r="N25" s="133" t="s">
        <v>259</v>
      </c>
    </row>
    <row r="26" spans="1:14">
      <c r="A26" s="28">
        <v>50</v>
      </c>
      <c r="B26" s="42" t="s">
        <v>11</v>
      </c>
      <c r="C26" s="130" t="s">
        <v>353</v>
      </c>
      <c r="D26" s="130" t="s">
        <v>346</v>
      </c>
      <c r="E26" s="130" t="s">
        <v>343</v>
      </c>
      <c r="F26" s="133" t="s">
        <v>153</v>
      </c>
      <c r="G26" s="136" t="s">
        <v>229</v>
      </c>
      <c r="H26" s="139" t="s">
        <v>243</v>
      </c>
      <c r="I26" s="136">
        <v>15</v>
      </c>
      <c r="J26" s="31">
        <f t="shared" si="0"/>
        <v>0.23076923076923078</v>
      </c>
      <c r="K26" s="31">
        <f t="shared" si="1"/>
        <v>0.27777777777777779</v>
      </c>
      <c r="L26" s="39" t="s">
        <v>189</v>
      </c>
      <c r="M26" s="133" t="s">
        <v>257</v>
      </c>
      <c r="N26" s="133" t="s">
        <v>258</v>
      </c>
    </row>
    <row r="27" spans="1:14">
      <c r="A27" s="28">
        <v>22</v>
      </c>
      <c r="B27" s="42" t="s">
        <v>11</v>
      </c>
      <c r="C27" s="92" t="s">
        <v>353</v>
      </c>
      <c r="D27" s="92" t="s">
        <v>359</v>
      </c>
      <c r="E27" s="92" t="s">
        <v>353</v>
      </c>
      <c r="F27" s="96" t="s">
        <v>63</v>
      </c>
      <c r="G27" s="97" t="s">
        <v>210</v>
      </c>
      <c r="H27" s="93" t="s">
        <v>213</v>
      </c>
      <c r="I27" s="95">
        <v>14</v>
      </c>
      <c r="J27" s="31">
        <f t="shared" si="0"/>
        <v>0.2153846153846154</v>
      </c>
      <c r="K27" s="31">
        <f t="shared" si="1"/>
        <v>0.25925925925925924</v>
      </c>
      <c r="L27" s="39" t="s">
        <v>189</v>
      </c>
      <c r="M27" s="103" t="s">
        <v>255</v>
      </c>
      <c r="N27" s="103" t="s">
        <v>115</v>
      </c>
    </row>
    <row r="28" spans="1:14">
      <c r="A28" s="28">
        <v>40</v>
      </c>
      <c r="B28" s="42" t="s">
        <v>11</v>
      </c>
      <c r="C28" s="130" t="s">
        <v>345</v>
      </c>
      <c r="D28" s="130" t="s">
        <v>351</v>
      </c>
      <c r="E28" s="130" t="s">
        <v>355</v>
      </c>
      <c r="F28" s="133" t="s">
        <v>153</v>
      </c>
      <c r="G28" s="136" t="s">
        <v>229</v>
      </c>
      <c r="H28" s="139" t="s">
        <v>233</v>
      </c>
      <c r="I28" s="136">
        <v>14</v>
      </c>
      <c r="J28" s="31">
        <f t="shared" si="0"/>
        <v>0.2153846153846154</v>
      </c>
      <c r="K28" s="31">
        <f t="shared" si="1"/>
        <v>0.25925925925925924</v>
      </c>
      <c r="L28" s="39" t="s">
        <v>189</v>
      </c>
      <c r="M28" s="133" t="s">
        <v>257</v>
      </c>
      <c r="N28" s="133" t="s">
        <v>258</v>
      </c>
    </row>
    <row r="29" spans="1:14">
      <c r="A29" s="28">
        <v>47</v>
      </c>
      <c r="B29" s="42" t="s">
        <v>11</v>
      </c>
      <c r="C29" s="130" t="s">
        <v>351</v>
      </c>
      <c r="D29" s="130" t="s">
        <v>360</v>
      </c>
      <c r="E29" s="130" t="s">
        <v>355</v>
      </c>
      <c r="F29" s="133" t="s">
        <v>153</v>
      </c>
      <c r="G29" s="136" t="s">
        <v>229</v>
      </c>
      <c r="H29" s="139" t="s">
        <v>240</v>
      </c>
      <c r="I29" s="136">
        <v>14</v>
      </c>
      <c r="J29" s="31">
        <f t="shared" si="0"/>
        <v>0.2153846153846154</v>
      </c>
      <c r="K29" s="31">
        <f t="shared" si="1"/>
        <v>0.25925925925925924</v>
      </c>
      <c r="L29" s="39" t="s">
        <v>189</v>
      </c>
      <c r="M29" s="133" t="s">
        <v>257</v>
      </c>
      <c r="N29" s="133" t="s">
        <v>258</v>
      </c>
    </row>
    <row r="30" spans="1:14">
      <c r="A30" s="28">
        <v>8</v>
      </c>
      <c r="B30" s="42" t="s">
        <v>11</v>
      </c>
      <c r="C30" s="121" t="s">
        <v>348</v>
      </c>
      <c r="D30" s="121" t="s">
        <v>344</v>
      </c>
      <c r="E30" s="121" t="s">
        <v>358</v>
      </c>
      <c r="F30" s="128" t="s">
        <v>153</v>
      </c>
      <c r="G30" s="123" t="s">
        <v>190</v>
      </c>
      <c r="H30" s="124" t="s">
        <v>198</v>
      </c>
      <c r="I30" s="125">
        <v>13</v>
      </c>
      <c r="J30" s="31">
        <f t="shared" si="0"/>
        <v>0.2</v>
      </c>
      <c r="K30" s="31">
        <f t="shared" si="1"/>
        <v>0.24074074074074073</v>
      </c>
      <c r="L30" s="39" t="s">
        <v>189</v>
      </c>
      <c r="M30" s="128" t="s">
        <v>254</v>
      </c>
      <c r="N30" s="103" t="s">
        <v>115</v>
      </c>
    </row>
    <row r="31" spans="1:14">
      <c r="A31" s="28">
        <v>23</v>
      </c>
      <c r="B31" s="42" t="s">
        <v>11</v>
      </c>
      <c r="C31" s="92" t="s">
        <v>356</v>
      </c>
      <c r="D31" s="92" t="s">
        <v>349</v>
      </c>
      <c r="E31" s="92" t="s">
        <v>350</v>
      </c>
      <c r="F31" s="94" t="s">
        <v>63</v>
      </c>
      <c r="G31" s="95" t="s">
        <v>210</v>
      </c>
      <c r="H31" s="93" t="s">
        <v>214</v>
      </c>
      <c r="I31" s="95">
        <v>13</v>
      </c>
      <c r="J31" s="31">
        <f t="shared" si="0"/>
        <v>0.2</v>
      </c>
      <c r="K31" s="31">
        <f t="shared" si="1"/>
        <v>0.24074074074074073</v>
      </c>
      <c r="L31" s="39" t="s">
        <v>189</v>
      </c>
      <c r="M31" s="103" t="s">
        <v>255</v>
      </c>
      <c r="N31" s="103" t="s">
        <v>115</v>
      </c>
    </row>
    <row r="32" spans="1:14">
      <c r="A32" s="28">
        <v>21</v>
      </c>
      <c r="B32" s="42" t="s">
        <v>11</v>
      </c>
      <c r="C32" s="92" t="s">
        <v>350</v>
      </c>
      <c r="D32" s="92" t="s">
        <v>349</v>
      </c>
      <c r="E32" s="92" t="s">
        <v>362</v>
      </c>
      <c r="F32" s="103" t="s">
        <v>63</v>
      </c>
      <c r="G32" s="95" t="s">
        <v>210</v>
      </c>
      <c r="H32" s="93" t="s">
        <v>212</v>
      </c>
      <c r="I32" s="95">
        <v>12</v>
      </c>
      <c r="J32" s="31">
        <f t="shared" si="0"/>
        <v>0.18461538461538463</v>
      </c>
      <c r="K32" s="31">
        <f t="shared" si="1"/>
        <v>0.22222222222222221</v>
      </c>
      <c r="L32" s="39" t="s">
        <v>189</v>
      </c>
      <c r="M32" s="103" t="s">
        <v>255</v>
      </c>
      <c r="N32" s="103" t="s">
        <v>115</v>
      </c>
    </row>
    <row r="33" spans="1:14">
      <c r="A33" s="28">
        <v>13</v>
      </c>
      <c r="B33" s="42" t="s">
        <v>11</v>
      </c>
      <c r="C33" s="121" t="s">
        <v>353</v>
      </c>
      <c r="D33" s="121" t="s">
        <v>346</v>
      </c>
      <c r="E33" s="121" t="s">
        <v>343</v>
      </c>
      <c r="F33" s="128" t="s">
        <v>153</v>
      </c>
      <c r="G33" s="123" t="s">
        <v>190</v>
      </c>
      <c r="H33" s="124" t="s">
        <v>203</v>
      </c>
      <c r="I33" s="125">
        <v>11</v>
      </c>
      <c r="J33" s="31">
        <f t="shared" si="0"/>
        <v>0.16923076923076924</v>
      </c>
      <c r="K33" s="31">
        <f t="shared" si="1"/>
        <v>0.20370370370370369</v>
      </c>
      <c r="L33" s="39" t="s">
        <v>189</v>
      </c>
      <c r="M33" s="128" t="s">
        <v>254</v>
      </c>
      <c r="N33" s="103" t="s">
        <v>115</v>
      </c>
    </row>
    <row r="34" spans="1:14">
      <c r="A34" s="28">
        <v>25</v>
      </c>
      <c r="B34" s="42" t="s">
        <v>11</v>
      </c>
      <c r="C34" s="92" t="s">
        <v>351</v>
      </c>
      <c r="D34" s="92" t="s">
        <v>354</v>
      </c>
      <c r="E34" s="92" t="s">
        <v>359</v>
      </c>
      <c r="F34" s="94" t="s">
        <v>63</v>
      </c>
      <c r="G34" s="95" t="s">
        <v>210</v>
      </c>
      <c r="H34" s="93" t="s">
        <v>216</v>
      </c>
      <c r="I34" s="95">
        <v>11</v>
      </c>
      <c r="J34" s="31">
        <f t="shared" si="0"/>
        <v>0.16923076923076924</v>
      </c>
      <c r="K34" s="31">
        <f t="shared" si="1"/>
        <v>0.20370370370370369</v>
      </c>
      <c r="L34" s="39" t="s">
        <v>189</v>
      </c>
      <c r="M34" s="103" t="s">
        <v>255</v>
      </c>
      <c r="N34" s="103" t="s">
        <v>115</v>
      </c>
    </row>
    <row r="35" spans="1:14">
      <c r="A35" s="28">
        <v>2</v>
      </c>
      <c r="B35" s="42" t="s">
        <v>11</v>
      </c>
      <c r="C35" s="121" t="s">
        <v>343</v>
      </c>
      <c r="D35" s="121" t="s">
        <v>344</v>
      </c>
      <c r="E35" s="121" t="s">
        <v>344</v>
      </c>
      <c r="F35" s="128" t="s">
        <v>153</v>
      </c>
      <c r="G35" s="123" t="s">
        <v>190</v>
      </c>
      <c r="H35" s="124" t="s">
        <v>192</v>
      </c>
      <c r="I35" s="125">
        <v>10</v>
      </c>
      <c r="J35" s="31">
        <f t="shared" si="0"/>
        <v>0.15384615384615385</v>
      </c>
      <c r="K35" s="31">
        <f t="shared" si="1"/>
        <v>0.18518518518518517</v>
      </c>
      <c r="L35" s="39" t="s">
        <v>189</v>
      </c>
      <c r="M35" s="128" t="s">
        <v>254</v>
      </c>
      <c r="N35" s="103" t="s">
        <v>115</v>
      </c>
    </row>
    <row r="36" spans="1:14">
      <c r="A36" s="28">
        <v>10</v>
      </c>
      <c r="B36" s="42" t="s">
        <v>11</v>
      </c>
      <c r="C36" s="121" t="s">
        <v>350</v>
      </c>
      <c r="D36" s="121" t="s">
        <v>347</v>
      </c>
      <c r="E36" s="121" t="s">
        <v>344</v>
      </c>
      <c r="F36" s="128" t="s">
        <v>153</v>
      </c>
      <c r="G36" s="123" t="s">
        <v>190</v>
      </c>
      <c r="H36" s="124" t="s">
        <v>200</v>
      </c>
      <c r="I36" s="125">
        <v>10</v>
      </c>
      <c r="J36" s="31">
        <f t="shared" si="0"/>
        <v>0.15384615384615385</v>
      </c>
      <c r="K36" s="31">
        <f t="shared" si="1"/>
        <v>0.18518518518518517</v>
      </c>
      <c r="L36" s="39" t="s">
        <v>189</v>
      </c>
      <c r="M36" s="128" t="s">
        <v>254</v>
      </c>
      <c r="N36" s="103" t="s">
        <v>115</v>
      </c>
    </row>
    <row r="37" spans="1:14">
      <c r="A37" s="28">
        <v>37</v>
      </c>
      <c r="B37" s="42" t="s">
        <v>11</v>
      </c>
      <c r="C37" s="130" t="s">
        <v>361</v>
      </c>
      <c r="D37" s="130" t="s">
        <v>346</v>
      </c>
      <c r="E37" s="130" t="s">
        <v>355</v>
      </c>
      <c r="F37" s="133" t="s">
        <v>153</v>
      </c>
      <c r="G37" s="136" t="s">
        <v>229</v>
      </c>
      <c r="H37" s="139" t="s">
        <v>230</v>
      </c>
      <c r="I37" s="136">
        <v>10</v>
      </c>
      <c r="J37" s="31">
        <f t="shared" si="0"/>
        <v>0.15384615384615385</v>
      </c>
      <c r="K37" s="31">
        <f t="shared" si="1"/>
        <v>0.18518518518518517</v>
      </c>
      <c r="L37" s="39" t="s">
        <v>189</v>
      </c>
      <c r="M37" s="133" t="s">
        <v>257</v>
      </c>
      <c r="N37" s="133" t="s">
        <v>258</v>
      </c>
    </row>
    <row r="38" spans="1:14">
      <c r="A38" s="28">
        <v>5</v>
      </c>
      <c r="B38" s="42" t="s">
        <v>11</v>
      </c>
      <c r="C38" s="121" t="s">
        <v>345</v>
      </c>
      <c r="D38" s="121" t="s">
        <v>343</v>
      </c>
      <c r="E38" s="121" t="s">
        <v>354</v>
      </c>
      <c r="F38" s="128" t="s">
        <v>153</v>
      </c>
      <c r="G38" s="123" t="s">
        <v>190</v>
      </c>
      <c r="H38" s="124" t="s">
        <v>195</v>
      </c>
      <c r="I38" s="125">
        <v>9</v>
      </c>
      <c r="J38" s="31">
        <f t="shared" si="0"/>
        <v>0.13846153846153847</v>
      </c>
      <c r="K38" s="31">
        <f t="shared" si="1"/>
        <v>0.16666666666666666</v>
      </c>
      <c r="L38" s="39" t="s">
        <v>189</v>
      </c>
      <c r="M38" s="128" t="s">
        <v>254</v>
      </c>
      <c r="N38" s="103" t="s">
        <v>115</v>
      </c>
    </row>
    <row r="39" spans="1:14">
      <c r="A39" s="28">
        <v>9</v>
      </c>
      <c r="B39" s="42" t="s">
        <v>11</v>
      </c>
      <c r="C39" s="121" t="s">
        <v>349</v>
      </c>
      <c r="D39" s="121" t="s">
        <v>346</v>
      </c>
      <c r="E39" s="121" t="s">
        <v>344</v>
      </c>
      <c r="F39" s="128" t="s">
        <v>153</v>
      </c>
      <c r="G39" s="123" t="s">
        <v>190</v>
      </c>
      <c r="H39" s="124" t="s">
        <v>199</v>
      </c>
      <c r="I39" s="125">
        <v>9</v>
      </c>
      <c r="J39" s="31">
        <f t="shared" si="0"/>
        <v>0.13846153846153847</v>
      </c>
      <c r="K39" s="31">
        <f t="shared" si="1"/>
        <v>0.16666666666666666</v>
      </c>
      <c r="L39" s="39" t="s">
        <v>189</v>
      </c>
      <c r="M39" s="128" t="s">
        <v>254</v>
      </c>
      <c r="N39" s="103" t="s">
        <v>115</v>
      </c>
    </row>
    <row r="40" spans="1:14">
      <c r="A40" s="28">
        <v>15</v>
      </c>
      <c r="B40" s="42" t="s">
        <v>11</v>
      </c>
      <c r="C40" s="121" t="s">
        <v>355</v>
      </c>
      <c r="D40" s="121" t="s">
        <v>365</v>
      </c>
      <c r="E40" s="121" t="s">
        <v>344</v>
      </c>
      <c r="F40" s="128" t="s">
        <v>153</v>
      </c>
      <c r="G40" s="123" t="s">
        <v>190</v>
      </c>
      <c r="H40" s="124" t="s">
        <v>205</v>
      </c>
      <c r="I40" s="125">
        <v>9</v>
      </c>
      <c r="J40" s="31">
        <f t="shared" si="0"/>
        <v>0.13846153846153847</v>
      </c>
      <c r="K40" s="31">
        <f t="shared" si="1"/>
        <v>0.16666666666666666</v>
      </c>
      <c r="L40" s="39" t="s">
        <v>189</v>
      </c>
      <c r="M40" s="128" t="s">
        <v>254</v>
      </c>
      <c r="N40" s="103" t="s">
        <v>115</v>
      </c>
    </row>
    <row r="41" spans="1:14">
      <c r="A41" s="28">
        <v>24</v>
      </c>
      <c r="B41" s="42" t="s">
        <v>11</v>
      </c>
      <c r="C41" s="92" t="s">
        <v>344</v>
      </c>
      <c r="D41" s="92" t="s">
        <v>343</v>
      </c>
      <c r="E41" s="92" t="s">
        <v>354</v>
      </c>
      <c r="F41" s="94" t="s">
        <v>63</v>
      </c>
      <c r="G41" s="95" t="s">
        <v>210</v>
      </c>
      <c r="H41" s="93" t="s">
        <v>215</v>
      </c>
      <c r="I41" s="95">
        <v>9</v>
      </c>
      <c r="J41" s="31">
        <f t="shared" si="0"/>
        <v>0.13846153846153847</v>
      </c>
      <c r="K41" s="31">
        <f t="shared" si="1"/>
        <v>0.16666666666666666</v>
      </c>
      <c r="L41" s="39" t="s">
        <v>189</v>
      </c>
      <c r="M41" s="103" t="s">
        <v>255</v>
      </c>
      <c r="N41" s="103" t="s">
        <v>115</v>
      </c>
    </row>
    <row r="42" spans="1:14">
      <c r="A42" s="28">
        <v>31</v>
      </c>
      <c r="B42" s="42" t="s">
        <v>11</v>
      </c>
      <c r="C42" s="92" t="s">
        <v>348</v>
      </c>
      <c r="D42" s="92" t="s">
        <v>343</v>
      </c>
      <c r="E42" s="92" t="s">
        <v>355</v>
      </c>
      <c r="F42" s="94" t="s">
        <v>63</v>
      </c>
      <c r="G42" s="95" t="s">
        <v>220</v>
      </c>
      <c r="H42" s="93" t="s">
        <v>223</v>
      </c>
      <c r="I42" s="95">
        <v>9</v>
      </c>
      <c r="J42" s="31">
        <f t="shared" si="0"/>
        <v>0.13846153846153847</v>
      </c>
      <c r="K42" s="31">
        <f t="shared" si="1"/>
        <v>0.16666666666666666</v>
      </c>
      <c r="L42" s="39" t="s">
        <v>189</v>
      </c>
      <c r="M42" s="103" t="s">
        <v>256</v>
      </c>
      <c r="N42" s="103" t="s">
        <v>115</v>
      </c>
    </row>
    <row r="43" spans="1:14">
      <c r="A43" s="28">
        <v>6</v>
      </c>
      <c r="B43" s="42" t="s">
        <v>11</v>
      </c>
      <c r="C43" s="121" t="s">
        <v>346</v>
      </c>
      <c r="D43" s="121" t="s">
        <v>347</v>
      </c>
      <c r="E43" s="121" t="s">
        <v>355</v>
      </c>
      <c r="F43" s="128" t="s">
        <v>153</v>
      </c>
      <c r="G43" s="123" t="s">
        <v>190</v>
      </c>
      <c r="H43" s="124" t="s">
        <v>196</v>
      </c>
      <c r="I43" s="125">
        <v>8</v>
      </c>
      <c r="J43" s="31">
        <f t="shared" ref="J43:J74" si="2">IF(I43="","",I43/$E$9)</f>
        <v>0.12307692307692308</v>
      </c>
      <c r="K43" s="31">
        <f t="shared" ref="K43:K70" si="3">IF(I43="","",I43/$G$9)</f>
        <v>0.14814814814814814</v>
      </c>
      <c r="L43" s="39" t="s">
        <v>189</v>
      </c>
      <c r="M43" s="128" t="s">
        <v>254</v>
      </c>
      <c r="N43" s="103" t="s">
        <v>115</v>
      </c>
    </row>
    <row r="44" spans="1:14">
      <c r="A44" s="28">
        <v>16</v>
      </c>
      <c r="B44" s="42" t="s">
        <v>11</v>
      </c>
      <c r="C44" s="121" t="s">
        <v>356</v>
      </c>
      <c r="D44" s="121" t="s">
        <v>350</v>
      </c>
      <c r="E44" s="121" t="s">
        <v>349</v>
      </c>
      <c r="F44" s="128" t="s">
        <v>153</v>
      </c>
      <c r="G44" s="123" t="s">
        <v>190</v>
      </c>
      <c r="H44" s="124" t="s">
        <v>206</v>
      </c>
      <c r="I44" s="125">
        <v>8</v>
      </c>
      <c r="J44" s="31">
        <f t="shared" si="2"/>
        <v>0.12307692307692308</v>
      </c>
      <c r="K44" s="31">
        <f t="shared" si="3"/>
        <v>0.14814814814814814</v>
      </c>
      <c r="L44" s="39" t="s">
        <v>189</v>
      </c>
      <c r="M44" s="128" t="s">
        <v>254</v>
      </c>
      <c r="N44" s="103" t="s">
        <v>115</v>
      </c>
    </row>
    <row r="45" spans="1:14">
      <c r="A45" s="28">
        <v>35</v>
      </c>
      <c r="B45" s="42" t="s">
        <v>11</v>
      </c>
      <c r="C45" s="92" t="s">
        <v>348</v>
      </c>
      <c r="D45" s="92" t="s">
        <v>350</v>
      </c>
      <c r="E45" s="92" t="s">
        <v>358</v>
      </c>
      <c r="F45" s="94" t="s">
        <v>63</v>
      </c>
      <c r="G45" s="95" t="s">
        <v>220</v>
      </c>
      <c r="H45" s="93" t="s">
        <v>227</v>
      </c>
      <c r="I45" s="95">
        <v>8</v>
      </c>
      <c r="J45" s="31">
        <f t="shared" si="2"/>
        <v>0.12307692307692308</v>
      </c>
      <c r="K45" s="31">
        <f t="shared" si="3"/>
        <v>0.14814814814814814</v>
      </c>
      <c r="L45" s="39" t="s">
        <v>189</v>
      </c>
      <c r="M45" s="103" t="s">
        <v>256</v>
      </c>
      <c r="N45" s="103" t="s">
        <v>115</v>
      </c>
    </row>
    <row r="46" spans="1:14">
      <c r="A46" s="28">
        <v>45</v>
      </c>
      <c r="B46" s="42" t="s">
        <v>11</v>
      </c>
      <c r="C46" s="130" t="s">
        <v>362</v>
      </c>
      <c r="D46" s="130" t="s">
        <v>362</v>
      </c>
      <c r="E46" s="130" t="s">
        <v>364</v>
      </c>
      <c r="F46" s="133" t="s">
        <v>153</v>
      </c>
      <c r="G46" s="136" t="s">
        <v>229</v>
      </c>
      <c r="H46" s="139" t="s">
        <v>238</v>
      </c>
      <c r="I46" s="136">
        <v>8</v>
      </c>
      <c r="J46" s="31">
        <f t="shared" si="2"/>
        <v>0.12307692307692308</v>
      </c>
      <c r="K46" s="31">
        <f t="shared" si="3"/>
        <v>0.14814814814814814</v>
      </c>
      <c r="L46" s="39" t="s">
        <v>189</v>
      </c>
      <c r="M46" s="133" t="s">
        <v>257</v>
      </c>
      <c r="N46" s="133" t="s">
        <v>258</v>
      </c>
    </row>
    <row r="47" spans="1:14">
      <c r="A47" s="28">
        <v>51</v>
      </c>
      <c r="B47" s="42" t="s">
        <v>11</v>
      </c>
      <c r="C47" s="98" t="s">
        <v>354</v>
      </c>
      <c r="D47" s="98" t="s">
        <v>343</v>
      </c>
      <c r="E47" s="98" t="s">
        <v>343</v>
      </c>
      <c r="F47" s="100" t="s">
        <v>153</v>
      </c>
      <c r="G47" s="101" t="s">
        <v>229</v>
      </c>
      <c r="H47" s="99" t="s">
        <v>244</v>
      </c>
      <c r="I47" s="101">
        <v>8</v>
      </c>
      <c r="J47" s="31">
        <f t="shared" si="2"/>
        <v>0.12307692307692308</v>
      </c>
      <c r="K47" s="31">
        <f t="shared" si="3"/>
        <v>0.14814814814814814</v>
      </c>
      <c r="L47" s="39" t="s">
        <v>189</v>
      </c>
      <c r="M47" s="104" t="s">
        <v>257</v>
      </c>
      <c r="N47" s="104" t="s">
        <v>262</v>
      </c>
    </row>
    <row r="48" spans="1:14">
      <c r="A48" s="28">
        <v>7</v>
      </c>
      <c r="B48" s="42" t="s">
        <v>11</v>
      </c>
      <c r="C48" s="131" t="s">
        <v>347</v>
      </c>
      <c r="D48" s="131" t="s">
        <v>349</v>
      </c>
      <c r="E48" s="131" t="s">
        <v>344</v>
      </c>
      <c r="F48" s="134" t="s">
        <v>153</v>
      </c>
      <c r="G48" s="137" t="s">
        <v>190</v>
      </c>
      <c r="H48" s="140" t="s">
        <v>197</v>
      </c>
      <c r="I48" s="142">
        <v>7</v>
      </c>
      <c r="J48" s="31">
        <f t="shared" si="2"/>
        <v>0.1076923076923077</v>
      </c>
      <c r="K48" s="31">
        <f t="shared" si="3"/>
        <v>0.12962962962962962</v>
      </c>
      <c r="L48" s="39" t="s">
        <v>189</v>
      </c>
      <c r="M48" s="134" t="s">
        <v>254</v>
      </c>
      <c r="N48" s="135" t="s">
        <v>115</v>
      </c>
    </row>
    <row r="49" spans="1:14">
      <c r="A49" s="28">
        <v>11</v>
      </c>
      <c r="B49" s="42" t="s">
        <v>11</v>
      </c>
      <c r="C49" s="131" t="s">
        <v>351</v>
      </c>
      <c r="D49" s="131" t="s">
        <v>343</v>
      </c>
      <c r="E49" s="131" t="s">
        <v>362</v>
      </c>
      <c r="F49" s="134" t="s">
        <v>153</v>
      </c>
      <c r="G49" s="137" t="s">
        <v>190</v>
      </c>
      <c r="H49" s="140" t="s">
        <v>201</v>
      </c>
      <c r="I49" s="142">
        <v>7</v>
      </c>
      <c r="J49" s="31">
        <f t="shared" si="2"/>
        <v>0.1076923076923077</v>
      </c>
      <c r="K49" s="31">
        <f t="shared" si="3"/>
        <v>0.12962962962962962</v>
      </c>
      <c r="L49" s="39" t="s">
        <v>189</v>
      </c>
      <c r="M49" s="134" t="s">
        <v>254</v>
      </c>
      <c r="N49" s="135" t="s">
        <v>115</v>
      </c>
    </row>
    <row r="50" spans="1:14">
      <c r="A50" s="28">
        <v>36</v>
      </c>
      <c r="B50" s="42" t="s">
        <v>11</v>
      </c>
      <c r="C50" s="132" t="s">
        <v>351</v>
      </c>
      <c r="D50" s="132" t="s">
        <v>355</v>
      </c>
      <c r="E50" s="132" t="s">
        <v>353</v>
      </c>
      <c r="F50" s="135" t="s">
        <v>63</v>
      </c>
      <c r="G50" s="138" t="s">
        <v>220</v>
      </c>
      <c r="H50" s="141" t="s">
        <v>228</v>
      </c>
      <c r="I50" s="138">
        <v>7</v>
      </c>
      <c r="J50" s="31">
        <f t="shared" si="2"/>
        <v>0.1076923076923077</v>
      </c>
      <c r="K50" s="31">
        <f t="shared" si="3"/>
        <v>0.12962962962962962</v>
      </c>
      <c r="L50" s="39" t="s">
        <v>189</v>
      </c>
      <c r="M50" s="135" t="s">
        <v>256</v>
      </c>
      <c r="N50" s="135" t="s">
        <v>115</v>
      </c>
    </row>
    <row r="51" spans="1:14">
      <c r="A51" s="28">
        <v>46</v>
      </c>
      <c r="B51" s="42" t="s">
        <v>11</v>
      </c>
      <c r="C51" s="98" t="s">
        <v>351</v>
      </c>
      <c r="D51" s="98" t="s">
        <v>347</v>
      </c>
      <c r="E51" s="98" t="s">
        <v>346</v>
      </c>
      <c r="F51" s="100" t="s">
        <v>153</v>
      </c>
      <c r="G51" s="101" t="s">
        <v>229</v>
      </c>
      <c r="H51" s="99" t="s">
        <v>239</v>
      </c>
      <c r="I51" s="101">
        <v>7</v>
      </c>
      <c r="J51" s="31">
        <f t="shared" si="2"/>
        <v>0.1076923076923077</v>
      </c>
      <c r="K51" s="31">
        <f t="shared" si="3"/>
        <v>0.12962962962962962</v>
      </c>
      <c r="L51" s="39" t="s">
        <v>189</v>
      </c>
      <c r="M51" s="104" t="s">
        <v>257</v>
      </c>
      <c r="N51" s="104" t="s">
        <v>258</v>
      </c>
    </row>
    <row r="52" spans="1:14">
      <c r="A52" s="28">
        <v>14</v>
      </c>
      <c r="B52" s="42" t="s">
        <v>11</v>
      </c>
      <c r="C52" s="131" t="s">
        <v>354</v>
      </c>
      <c r="D52" s="131" t="s">
        <v>344</v>
      </c>
      <c r="E52" s="131" t="s">
        <v>343</v>
      </c>
      <c r="F52" s="134" t="s">
        <v>153</v>
      </c>
      <c r="G52" s="137" t="s">
        <v>190</v>
      </c>
      <c r="H52" s="140" t="s">
        <v>204</v>
      </c>
      <c r="I52" s="142">
        <v>6</v>
      </c>
      <c r="J52" s="31">
        <f t="shared" si="2"/>
        <v>9.2307692307692313E-2</v>
      </c>
      <c r="K52" s="31">
        <f t="shared" si="3"/>
        <v>0.1111111111111111</v>
      </c>
      <c r="L52" s="39" t="s">
        <v>189</v>
      </c>
      <c r="M52" s="134" t="s">
        <v>254</v>
      </c>
      <c r="N52" s="135" t="s">
        <v>115</v>
      </c>
    </row>
    <row r="53" spans="1:14">
      <c r="A53" s="28">
        <v>20</v>
      </c>
      <c r="B53" s="42" t="s">
        <v>11</v>
      </c>
      <c r="C53" s="132" t="s">
        <v>351</v>
      </c>
      <c r="D53" s="132" t="s">
        <v>361</v>
      </c>
      <c r="E53" s="132" t="s">
        <v>367</v>
      </c>
      <c r="F53" s="135" t="s">
        <v>63</v>
      </c>
      <c r="G53" s="138" t="s">
        <v>210</v>
      </c>
      <c r="H53" s="141" t="s">
        <v>211</v>
      </c>
      <c r="I53" s="138">
        <v>6</v>
      </c>
      <c r="J53" s="31">
        <f t="shared" si="2"/>
        <v>9.2307692307692313E-2</v>
      </c>
      <c r="K53" s="31">
        <f t="shared" si="3"/>
        <v>0.1111111111111111</v>
      </c>
      <c r="L53" s="39" t="s">
        <v>189</v>
      </c>
      <c r="M53" s="135" t="s">
        <v>255</v>
      </c>
      <c r="N53" s="135" t="s">
        <v>115</v>
      </c>
    </row>
    <row r="54" spans="1:14">
      <c r="A54" s="28">
        <v>52</v>
      </c>
      <c r="B54" s="42" t="s">
        <v>11</v>
      </c>
      <c r="C54" s="98" t="s">
        <v>355</v>
      </c>
      <c r="D54" s="98" t="s">
        <v>343</v>
      </c>
      <c r="E54" s="98" t="s">
        <v>343</v>
      </c>
      <c r="F54" s="100" t="s">
        <v>153</v>
      </c>
      <c r="G54" s="101" t="s">
        <v>229</v>
      </c>
      <c r="H54" s="99" t="s">
        <v>245</v>
      </c>
      <c r="I54" s="101">
        <v>6</v>
      </c>
      <c r="J54" s="31">
        <f t="shared" si="2"/>
        <v>9.2307692307692313E-2</v>
      </c>
      <c r="K54" s="31">
        <f t="shared" si="3"/>
        <v>0.1111111111111111</v>
      </c>
      <c r="L54" s="39" t="s">
        <v>189</v>
      </c>
      <c r="M54" s="104" t="s">
        <v>257</v>
      </c>
      <c r="N54" s="104" t="s">
        <v>258</v>
      </c>
    </row>
    <row r="55" spans="1:14">
      <c r="A55" s="28">
        <v>55</v>
      </c>
      <c r="B55" s="42" t="s">
        <v>11</v>
      </c>
      <c r="C55" s="98" t="s">
        <v>359</v>
      </c>
      <c r="D55" s="98" t="s">
        <v>343</v>
      </c>
      <c r="E55" s="98" t="s">
        <v>355</v>
      </c>
      <c r="F55" s="100" t="s">
        <v>153</v>
      </c>
      <c r="G55" s="101" t="s">
        <v>229</v>
      </c>
      <c r="H55" s="99" t="s">
        <v>248</v>
      </c>
      <c r="I55" s="101">
        <v>6</v>
      </c>
      <c r="J55" s="31">
        <f t="shared" si="2"/>
        <v>9.2307692307692313E-2</v>
      </c>
      <c r="K55" s="31">
        <f t="shared" si="3"/>
        <v>0.1111111111111111</v>
      </c>
      <c r="L55" s="39" t="s">
        <v>189</v>
      </c>
      <c r="M55" s="104" t="s">
        <v>257</v>
      </c>
      <c r="N55" s="104" t="s">
        <v>258</v>
      </c>
    </row>
    <row r="56" spans="1:14">
      <c r="A56" s="28">
        <v>59</v>
      </c>
      <c r="B56" s="42" t="s">
        <v>11</v>
      </c>
      <c r="C56" s="98" t="s">
        <v>364</v>
      </c>
      <c r="D56" s="98" t="s">
        <v>358</v>
      </c>
      <c r="E56" s="98" t="s">
        <v>368</v>
      </c>
      <c r="F56" s="100" t="s">
        <v>153</v>
      </c>
      <c r="G56" s="101" t="s">
        <v>229</v>
      </c>
      <c r="H56" s="99" t="s">
        <v>252</v>
      </c>
      <c r="I56" s="101">
        <v>6</v>
      </c>
      <c r="J56" s="31">
        <f t="shared" si="2"/>
        <v>9.2307692307692313E-2</v>
      </c>
      <c r="K56" s="31">
        <f t="shared" si="3"/>
        <v>0.1111111111111111</v>
      </c>
      <c r="L56" s="39" t="s">
        <v>189</v>
      </c>
      <c r="M56" s="104" t="s">
        <v>257</v>
      </c>
      <c r="N56" s="104" t="s">
        <v>258</v>
      </c>
    </row>
    <row r="57" spans="1:14">
      <c r="A57" s="28">
        <v>4</v>
      </c>
      <c r="B57" s="42" t="s">
        <v>11</v>
      </c>
      <c r="C57" s="131" t="s">
        <v>344</v>
      </c>
      <c r="D57" s="131" t="s">
        <v>343</v>
      </c>
      <c r="E57" s="131" t="s">
        <v>354</v>
      </c>
      <c r="F57" s="134" t="s">
        <v>153</v>
      </c>
      <c r="G57" s="137" t="s">
        <v>190</v>
      </c>
      <c r="H57" s="140" t="s">
        <v>194</v>
      </c>
      <c r="I57" s="142">
        <v>5</v>
      </c>
      <c r="J57" s="31">
        <f t="shared" si="2"/>
        <v>7.6923076923076927E-2</v>
      </c>
      <c r="K57" s="31">
        <f t="shared" si="3"/>
        <v>9.2592592592592587E-2</v>
      </c>
      <c r="L57" s="39" t="s">
        <v>189</v>
      </c>
      <c r="M57" s="134" t="s">
        <v>254</v>
      </c>
      <c r="N57" s="135" t="s">
        <v>115</v>
      </c>
    </row>
    <row r="58" spans="1:14">
      <c r="A58" s="28">
        <v>49</v>
      </c>
      <c r="B58" s="42" t="s">
        <v>11</v>
      </c>
      <c r="C58" s="98" t="s">
        <v>353</v>
      </c>
      <c r="D58" s="98" t="s">
        <v>351</v>
      </c>
      <c r="E58" s="98" t="s">
        <v>343</v>
      </c>
      <c r="F58" s="100" t="s">
        <v>153</v>
      </c>
      <c r="G58" s="101" t="s">
        <v>229</v>
      </c>
      <c r="H58" s="99" t="s">
        <v>242</v>
      </c>
      <c r="I58" s="101">
        <v>5</v>
      </c>
      <c r="J58" s="31">
        <f t="shared" si="2"/>
        <v>7.6923076923076927E-2</v>
      </c>
      <c r="K58" s="31">
        <f t="shared" si="3"/>
        <v>9.2592592592592587E-2</v>
      </c>
      <c r="L58" s="39" t="s">
        <v>189</v>
      </c>
      <c r="M58" s="104" t="s">
        <v>257</v>
      </c>
      <c r="N58" s="104" t="s">
        <v>258</v>
      </c>
    </row>
    <row r="59" spans="1:14">
      <c r="A59" s="28">
        <v>53</v>
      </c>
      <c r="B59" s="42" t="s">
        <v>11</v>
      </c>
      <c r="C59" s="98" t="s">
        <v>360</v>
      </c>
      <c r="D59" s="98" t="s">
        <v>354</v>
      </c>
      <c r="E59" s="98" t="s">
        <v>354</v>
      </c>
      <c r="F59" s="100" t="s">
        <v>153</v>
      </c>
      <c r="G59" s="101" t="s">
        <v>229</v>
      </c>
      <c r="H59" s="99" t="s">
        <v>246</v>
      </c>
      <c r="I59" s="101">
        <v>5</v>
      </c>
      <c r="J59" s="31">
        <f t="shared" si="2"/>
        <v>7.6923076923076927E-2</v>
      </c>
      <c r="K59" s="31">
        <f t="shared" si="3"/>
        <v>9.2592592592592587E-2</v>
      </c>
      <c r="L59" s="39" t="s">
        <v>189</v>
      </c>
      <c r="M59" s="104" t="s">
        <v>257</v>
      </c>
      <c r="N59" s="104" t="s">
        <v>258</v>
      </c>
    </row>
    <row r="60" spans="1:14">
      <c r="A60" s="28">
        <v>39</v>
      </c>
      <c r="B60" s="42" t="s">
        <v>11</v>
      </c>
      <c r="C60" s="98" t="s">
        <v>345</v>
      </c>
      <c r="D60" s="98" t="s">
        <v>343</v>
      </c>
      <c r="E60" s="98" t="s">
        <v>351</v>
      </c>
      <c r="F60" s="100" t="s">
        <v>153</v>
      </c>
      <c r="G60" s="101" t="s">
        <v>229</v>
      </c>
      <c r="H60" s="99" t="s">
        <v>232</v>
      </c>
      <c r="I60" s="101">
        <v>4</v>
      </c>
      <c r="J60" s="31">
        <f t="shared" si="2"/>
        <v>6.1538461538461542E-2</v>
      </c>
      <c r="K60" s="31">
        <f t="shared" si="3"/>
        <v>7.407407407407407E-2</v>
      </c>
      <c r="L60" s="39" t="s">
        <v>189</v>
      </c>
      <c r="M60" s="104" t="s">
        <v>257</v>
      </c>
      <c r="N60" s="104" t="s">
        <v>258</v>
      </c>
    </row>
    <row r="61" spans="1:14">
      <c r="A61" s="28">
        <v>56</v>
      </c>
      <c r="B61" s="42" t="s">
        <v>11</v>
      </c>
      <c r="C61" s="98" t="s">
        <v>356</v>
      </c>
      <c r="D61" s="98" t="s">
        <v>343</v>
      </c>
      <c r="E61" s="98" t="s">
        <v>346</v>
      </c>
      <c r="F61" s="100" t="s">
        <v>153</v>
      </c>
      <c r="G61" s="101" t="s">
        <v>229</v>
      </c>
      <c r="H61" s="99" t="s">
        <v>249</v>
      </c>
      <c r="I61" s="101">
        <v>4</v>
      </c>
      <c r="J61" s="31">
        <f t="shared" si="2"/>
        <v>6.1538461538461542E-2</v>
      </c>
      <c r="K61" s="31">
        <f t="shared" si="3"/>
        <v>7.407407407407407E-2</v>
      </c>
      <c r="L61" s="39" t="s">
        <v>189</v>
      </c>
      <c r="M61" s="104" t="s">
        <v>257</v>
      </c>
      <c r="N61" s="104" t="s">
        <v>258</v>
      </c>
    </row>
    <row r="62" spans="1:14">
      <c r="A62" s="28">
        <v>18</v>
      </c>
      <c r="B62" s="42" t="s">
        <v>11</v>
      </c>
      <c r="C62" s="131" t="s">
        <v>357</v>
      </c>
      <c r="D62" s="131" t="s">
        <v>343</v>
      </c>
      <c r="E62" s="131" t="s">
        <v>354</v>
      </c>
      <c r="F62" s="134" t="s">
        <v>153</v>
      </c>
      <c r="G62" s="137" t="s">
        <v>190</v>
      </c>
      <c r="H62" s="140" t="s">
        <v>208</v>
      </c>
      <c r="I62" s="142">
        <v>3</v>
      </c>
      <c r="J62" s="31">
        <f t="shared" si="2"/>
        <v>4.6153846153846156E-2</v>
      </c>
      <c r="K62" s="31">
        <f t="shared" si="3"/>
        <v>5.5555555555555552E-2</v>
      </c>
      <c r="L62" s="39" t="s">
        <v>189</v>
      </c>
      <c r="M62" s="134" t="s">
        <v>254</v>
      </c>
      <c r="N62" s="135" t="s">
        <v>115</v>
      </c>
    </row>
    <row r="63" spans="1:14">
      <c r="A63" s="28">
        <v>32</v>
      </c>
      <c r="B63" s="42" t="s">
        <v>11</v>
      </c>
      <c r="C63" s="132" t="s">
        <v>360</v>
      </c>
      <c r="D63" s="132" t="s">
        <v>347</v>
      </c>
      <c r="E63" s="132" t="s">
        <v>364</v>
      </c>
      <c r="F63" s="135" t="s">
        <v>63</v>
      </c>
      <c r="G63" s="138" t="s">
        <v>220</v>
      </c>
      <c r="H63" s="141" t="s">
        <v>224</v>
      </c>
      <c r="I63" s="138">
        <v>3</v>
      </c>
      <c r="J63" s="31">
        <f t="shared" si="2"/>
        <v>4.6153846153846156E-2</v>
      </c>
      <c r="K63" s="31">
        <f t="shared" si="3"/>
        <v>5.5555555555555552E-2</v>
      </c>
      <c r="L63" s="39" t="s">
        <v>189</v>
      </c>
      <c r="M63" s="135" t="s">
        <v>256</v>
      </c>
      <c r="N63" s="135" t="s">
        <v>115</v>
      </c>
    </row>
    <row r="64" spans="1:14">
      <c r="A64" s="28">
        <v>34</v>
      </c>
      <c r="B64" s="42" t="s">
        <v>11</v>
      </c>
      <c r="C64" s="132" t="s">
        <v>350</v>
      </c>
      <c r="D64" s="132" t="s">
        <v>354</v>
      </c>
      <c r="E64" s="132" t="s">
        <v>354</v>
      </c>
      <c r="F64" s="135" t="s">
        <v>63</v>
      </c>
      <c r="G64" s="138" t="s">
        <v>220</v>
      </c>
      <c r="H64" s="141" t="s">
        <v>226</v>
      </c>
      <c r="I64" s="138">
        <v>3</v>
      </c>
      <c r="J64" s="31">
        <f t="shared" si="2"/>
        <v>4.6153846153846156E-2</v>
      </c>
      <c r="K64" s="31">
        <f t="shared" si="3"/>
        <v>5.5555555555555552E-2</v>
      </c>
      <c r="L64" s="39" t="s">
        <v>189</v>
      </c>
      <c r="M64" s="135" t="s">
        <v>256</v>
      </c>
      <c r="N64" s="135" t="s">
        <v>115</v>
      </c>
    </row>
    <row r="65" spans="1:14">
      <c r="A65" s="28">
        <v>44</v>
      </c>
      <c r="B65" s="42" t="s">
        <v>11</v>
      </c>
      <c r="C65" s="98" t="s">
        <v>362</v>
      </c>
      <c r="D65" s="98" t="s">
        <v>346</v>
      </c>
      <c r="E65" s="98" t="s">
        <v>346</v>
      </c>
      <c r="F65" s="100" t="s">
        <v>153</v>
      </c>
      <c r="G65" s="101" t="s">
        <v>229</v>
      </c>
      <c r="H65" s="99" t="s">
        <v>237</v>
      </c>
      <c r="I65" s="101">
        <v>3</v>
      </c>
      <c r="J65" s="31">
        <f t="shared" si="2"/>
        <v>4.6153846153846156E-2</v>
      </c>
      <c r="K65" s="31">
        <f t="shared" si="3"/>
        <v>5.5555555555555552E-2</v>
      </c>
      <c r="L65" s="39" t="s">
        <v>189</v>
      </c>
      <c r="M65" s="104" t="s">
        <v>257</v>
      </c>
      <c r="N65" s="104" t="s">
        <v>258</v>
      </c>
    </row>
    <row r="66" spans="1:14">
      <c r="A66" s="28">
        <v>60</v>
      </c>
      <c r="B66" s="42" t="s">
        <v>11</v>
      </c>
      <c r="C66" s="98" t="s">
        <v>365</v>
      </c>
      <c r="D66" s="98" t="s">
        <v>343</v>
      </c>
      <c r="E66" s="98" t="s">
        <v>354</v>
      </c>
      <c r="F66" s="100" t="s">
        <v>153</v>
      </c>
      <c r="G66" s="101" t="s">
        <v>229</v>
      </c>
      <c r="H66" s="99" t="s">
        <v>253</v>
      </c>
      <c r="I66" s="101">
        <v>3</v>
      </c>
      <c r="J66" s="31">
        <f t="shared" si="2"/>
        <v>4.6153846153846156E-2</v>
      </c>
      <c r="K66" s="31">
        <f t="shared" si="3"/>
        <v>5.5555555555555552E-2</v>
      </c>
      <c r="L66" s="39" t="s">
        <v>189</v>
      </c>
      <c r="M66" s="104" t="s">
        <v>257</v>
      </c>
      <c r="N66" s="104" t="s">
        <v>258</v>
      </c>
    </row>
    <row r="67" spans="1:14">
      <c r="A67" s="28">
        <v>29</v>
      </c>
      <c r="B67" s="42" t="s">
        <v>11</v>
      </c>
      <c r="C67" s="132" t="s">
        <v>358</v>
      </c>
      <c r="D67" s="132" t="s">
        <v>351</v>
      </c>
      <c r="E67" s="132" t="s">
        <v>349</v>
      </c>
      <c r="F67" s="135" t="s">
        <v>63</v>
      </c>
      <c r="G67" s="138" t="s">
        <v>220</v>
      </c>
      <c r="H67" s="141" t="s">
        <v>221</v>
      </c>
      <c r="I67" s="138">
        <v>1</v>
      </c>
      <c r="J67" s="31">
        <f t="shared" si="2"/>
        <v>1.5384615384615385E-2</v>
      </c>
      <c r="K67" s="31">
        <f t="shared" si="3"/>
        <v>1.8518518518518517E-2</v>
      </c>
      <c r="L67" s="39" t="s">
        <v>189</v>
      </c>
      <c r="M67" s="135" t="s">
        <v>256</v>
      </c>
      <c r="N67" s="135" t="s">
        <v>115</v>
      </c>
    </row>
    <row r="68" spans="1:14">
      <c r="A68" s="28">
        <v>30</v>
      </c>
      <c r="B68" s="42" t="s">
        <v>11</v>
      </c>
      <c r="C68" s="132" t="s">
        <v>359</v>
      </c>
      <c r="D68" s="132" t="s">
        <v>354</v>
      </c>
      <c r="E68" s="132" t="s">
        <v>354</v>
      </c>
      <c r="F68" s="135" t="s">
        <v>63</v>
      </c>
      <c r="G68" s="138" t="s">
        <v>220</v>
      </c>
      <c r="H68" s="141" t="s">
        <v>222</v>
      </c>
      <c r="I68" s="138">
        <v>1</v>
      </c>
      <c r="J68" s="31">
        <f t="shared" si="2"/>
        <v>1.5384615384615385E-2</v>
      </c>
      <c r="K68" s="31">
        <f t="shared" si="3"/>
        <v>1.8518518518518517E-2</v>
      </c>
      <c r="L68" s="39" t="s">
        <v>189</v>
      </c>
      <c r="M68" s="135" t="s">
        <v>256</v>
      </c>
      <c r="N68" s="135" t="s">
        <v>115</v>
      </c>
    </row>
    <row r="69" spans="1:14">
      <c r="A69" s="28">
        <v>54</v>
      </c>
      <c r="B69" s="42" t="s">
        <v>11</v>
      </c>
      <c r="C69" s="98" t="s">
        <v>360</v>
      </c>
      <c r="D69" s="98" t="s">
        <v>366</v>
      </c>
      <c r="E69" s="98" t="s">
        <v>354</v>
      </c>
      <c r="F69" s="100" t="s">
        <v>153</v>
      </c>
      <c r="G69" s="101" t="s">
        <v>229</v>
      </c>
      <c r="H69" s="99" t="s">
        <v>247</v>
      </c>
      <c r="I69" s="101">
        <v>1</v>
      </c>
      <c r="J69" s="31">
        <f t="shared" si="2"/>
        <v>1.5384615384615385E-2</v>
      </c>
      <c r="K69" s="31">
        <f t="shared" si="3"/>
        <v>1.8518518518518517E-2</v>
      </c>
      <c r="L69" s="39" t="s">
        <v>189</v>
      </c>
      <c r="M69" s="104" t="s">
        <v>257</v>
      </c>
      <c r="N69" s="104" t="s">
        <v>258</v>
      </c>
    </row>
    <row r="70" spans="1:14">
      <c r="A70" s="28">
        <v>33</v>
      </c>
      <c r="B70" s="42" t="s">
        <v>11</v>
      </c>
      <c r="C70" s="132" t="s">
        <v>355</v>
      </c>
      <c r="D70" s="132" t="s">
        <v>349</v>
      </c>
      <c r="E70" s="132" t="s">
        <v>343</v>
      </c>
      <c r="F70" s="135" t="s">
        <v>63</v>
      </c>
      <c r="G70" s="138" t="s">
        <v>220</v>
      </c>
      <c r="H70" s="141" t="s">
        <v>225</v>
      </c>
      <c r="I70" s="138">
        <v>0</v>
      </c>
      <c r="J70" s="31">
        <f t="shared" si="2"/>
        <v>0</v>
      </c>
      <c r="K70" s="31">
        <f t="shared" si="3"/>
        <v>0</v>
      </c>
      <c r="L70" s="39" t="s">
        <v>189</v>
      </c>
      <c r="M70" s="135" t="s">
        <v>256</v>
      </c>
      <c r="N70" s="135" t="s">
        <v>115</v>
      </c>
    </row>
    <row r="72" spans="1:14">
      <c r="B72" s="33" t="s">
        <v>21</v>
      </c>
    </row>
    <row r="74" spans="1:14">
      <c r="B74" s="10" t="s">
        <v>91</v>
      </c>
      <c r="C74" s="10" t="s">
        <v>85</v>
      </c>
    </row>
    <row r="75" spans="1:14">
      <c r="B75" s="10" t="s">
        <v>92</v>
      </c>
      <c r="C75" s="10" t="s">
        <v>86</v>
      </c>
    </row>
    <row r="76" spans="1:14">
      <c r="C76" s="10" t="s">
        <v>87</v>
      </c>
    </row>
    <row r="77" spans="1:14">
      <c r="C77" s="10" t="s">
        <v>88</v>
      </c>
    </row>
    <row r="78" spans="1:14">
      <c r="C78" s="10" t="s">
        <v>89</v>
      </c>
    </row>
  </sheetData>
  <protectedRanges>
    <protectedRange sqref="J11:J70" name="Диапазон1_3_1"/>
    <protectedRange sqref="K11:K70" name="Диапазон1_1_1_1"/>
    <protectedRange sqref="L11:L70" name="Диапазон1_2_1_1_1"/>
  </protectedRanges>
  <autoFilter ref="A10:N10">
    <sortState ref="A11:N70">
      <sortCondition descending="1" ref="K10"/>
    </sortState>
  </autoFilter>
  <mergeCells count="3">
    <mergeCell ref="A1:N1"/>
    <mergeCell ref="C2:L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E6:E7 C11:E11 B10:E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opLeftCell="A3" zoomScaleNormal="100" workbookViewId="0">
      <selection activeCell="C5" sqref="C5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20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4.28515625" style="10" customWidth="1"/>
    <col min="14" max="14" width="18.85546875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21.2851562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41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COUNTA(I11:I59)</f>
        <v>49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COUNTIF(L11:L59,"победитель")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COUNTIF(L11:L59,"призер")</f>
        <v>17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COUNTIF(L11:L59,"участник")</f>
        <v>31</v>
      </c>
    </row>
    <row r="7" spans="1:18">
      <c r="A7" s="40" t="s">
        <v>5</v>
      </c>
      <c r="B7" s="15"/>
      <c r="C7" s="40">
        <v>5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>
        <v>45923</v>
      </c>
      <c r="F8" s="17"/>
      <c r="M8" s="43"/>
      <c r="Q8" s="22" t="s">
        <v>29</v>
      </c>
      <c r="R8" s="21">
        <f>(R4+R5)/R2</f>
        <v>0.36734693877551022</v>
      </c>
    </row>
    <row r="9" spans="1:18">
      <c r="C9" s="156" t="s">
        <v>22</v>
      </c>
      <c r="D9" s="156"/>
      <c r="E9" s="14">
        <v>65</v>
      </c>
      <c r="G9" s="18" t="s">
        <v>38</v>
      </c>
      <c r="H9" s="46">
        <f>E9/2</f>
        <v>32.5</v>
      </c>
      <c r="J9" s="23" t="s">
        <v>12</v>
      </c>
      <c r="K9" s="24">
        <f>MAX(I11:I59)</f>
        <v>45</v>
      </c>
      <c r="L9" s="25" t="str">
        <f>IF(K9*100/E9&gt;=50,"победитель","участник")</f>
        <v>победитель</v>
      </c>
      <c r="M9" s="43"/>
      <c r="P9" s="26">
        <f>R8-45%</f>
        <v>-8.2653061224489788E-2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33</v>
      </c>
      <c r="B11" s="42" t="s">
        <v>11</v>
      </c>
      <c r="C11" s="121" t="s">
        <v>360</v>
      </c>
      <c r="D11" s="121" t="s">
        <v>353</v>
      </c>
      <c r="E11" s="121" t="s">
        <v>349</v>
      </c>
      <c r="F11" s="35" t="s">
        <v>63</v>
      </c>
      <c r="G11" s="123" t="s">
        <v>263</v>
      </c>
      <c r="H11" s="124" t="s">
        <v>281</v>
      </c>
      <c r="I11" s="125">
        <v>45</v>
      </c>
      <c r="J11" s="31">
        <f t="shared" ref="J11:J42" si="0">IF(I11="","",I11/$E$9)</f>
        <v>0.69230769230769229</v>
      </c>
      <c r="K11" s="31">
        <f t="shared" ref="K11:K42" si="1">IF(I11="","",I11/$K$9)</f>
        <v>1</v>
      </c>
      <c r="L11" s="39" t="str">
        <f t="shared" ref="L11:L20" si="2">IF(I11="","",IF($K$9=I11,$L$9,IF(I11&gt;=$H$9,"призер","участник")))</f>
        <v>победитель</v>
      </c>
      <c r="M11" s="128" t="s">
        <v>300</v>
      </c>
      <c r="N11" s="35" t="s">
        <v>63</v>
      </c>
      <c r="O11" s="10"/>
      <c r="P11" s="10"/>
      <c r="Q11" s="10"/>
      <c r="R11" s="10"/>
    </row>
    <row r="12" spans="1:18" s="32" customFormat="1" ht="12.95" customHeight="1">
      <c r="A12" s="28">
        <v>16</v>
      </c>
      <c r="B12" s="42" t="s">
        <v>11</v>
      </c>
      <c r="C12" s="121" t="s">
        <v>361</v>
      </c>
      <c r="D12" s="121" t="s">
        <v>366</v>
      </c>
      <c r="E12" s="121" t="s">
        <v>343</v>
      </c>
      <c r="F12" s="35" t="s">
        <v>63</v>
      </c>
      <c r="G12" s="123" t="s">
        <v>263</v>
      </c>
      <c r="H12" s="124" t="s">
        <v>264</v>
      </c>
      <c r="I12" s="125">
        <v>42</v>
      </c>
      <c r="J12" s="31">
        <f t="shared" si="0"/>
        <v>0.64615384615384619</v>
      </c>
      <c r="K12" s="31">
        <f t="shared" si="1"/>
        <v>0.93333333333333335</v>
      </c>
      <c r="L12" s="39" t="str">
        <f t="shared" si="2"/>
        <v>призер</v>
      </c>
      <c r="M12" s="128" t="s">
        <v>300</v>
      </c>
      <c r="N12" s="35" t="s">
        <v>63</v>
      </c>
      <c r="O12" s="10"/>
      <c r="P12" s="10"/>
      <c r="Q12" s="10"/>
      <c r="R12" s="10"/>
    </row>
    <row r="13" spans="1:18">
      <c r="A13" s="28">
        <v>29</v>
      </c>
      <c r="B13" s="42" t="s">
        <v>11</v>
      </c>
      <c r="C13" s="121" t="s">
        <v>354</v>
      </c>
      <c r="D13" s="121" t="s">
        <v>346</v>
      </c>
      <c r="E13" s="121" t="s">
        <v>354</v>
      </c>
      <c r="F13" s="35" t="s">
        <v>63</v>
      </c>
      <c r="G13" s="123" t="s">
        <v>263</v>
      </c>
      <c r="H13" s="124" t="s">
        <v>277</v>
      </c>
      <c r="I13" s="125">
        <v>42</v>
      </c>
      <c r="J13" s="31">
        <f t="shared" si="0"/>
        <v>0.64615384615384619</v>
      </c>
      <c r="K13" s="31">
        <f t="shared" si="1"/>
        <v>0.93333333333333335</v>
      </c>
      <c r="L13" s="39" t="str">
        <f t="shared" si="2"/>
        <v>призер</v>
      </c>
      <c r="M13" s="128" t="s">
        <v>300</v>
      </c>
      <c r="N13" s="35" t="s">
        <v>63</v>
      </c>
    </row>
    <row r="14" spans="1:18">
      <c r="A14" s="28">
        <v>27</v>
      </c>
      <c r="B14" s="42" t="s">
        <v>11</v>
      </c>
      <c r="C14" s="121" t="s">
        <v>351</v>
      </c>
      <c r="D14" s="121" t="s">
        <v>354</v>
      </c>
      <c r="E14" s="121" t="s">
        <v>354</v>
      </c>
      <c r="F14" s="35" t="s">
        <v>63</v>
      </c>
      <c r="G14" s="123" t="s">
        <v>263</v>
      </c>
      <c r="H14" s="124" t="s">
        <v>275</v>
      </c>
      <c r="I14" s="125">
        <v>37</v>
      </c>
      <c r="J14" s="31">
        <f t="shared" si="0"/>
        <v>0.56923076923076921</v>
      </c>
      <c r="K14" s="31">
        <f t="shared" si="1"/>
        <v>0.82222222222222219</v>
      </c>
      <c r="L14" s="39" t="str">
        <f t="shared" si="2"/>
        <v>призер</v>
      </c>
      <c r="M14" s="128" t="s">
        <v>300</v>
      </c>
      <c r="N14" s="35" t="s">
        <v>63</v>
      </c>
    </row>
    <row r="15" spans="1:18">
      <c r="A15" s="28">
        <v>17</v>
      </c>
      <c r="B15" s="42" t="s">
        <v>11</v>
      </c>
      <c r="C15" s="121" t="s">
        <v>361</v>
      </c>
      <c r="D15" s="121" t="s">
        <v>348</v>
      </c>
      <c r="E15" s="121" t="s">
        <v>350</v>
      </c>
      <c r="F15" s="35" t="s">
        <v>63</v>
      </c>
      <c r="G15" s="123" t="s">
        <v>263</v>
      </c>
      <c r="H15" s="124" t="s">
        <v>265</v>
      </c>
      <c r="I15" s="125">
        <v>36</v>
      </c>
      <c r="J15" s="31">
        <f t="shared" si="0"/>
        <v>0.55384615384615388</v>
      </c>
      <c r="K15" s="31">
        <f t="shared" si="1"/>
        <v>0.8</v>
      </c>
      <c r="L15" s="39" t="str">
        <f t="shared" si="2"/>
        <v>призер</v>
      </c>
      <c r="M15" s="128" t="s">
        <v>300</v>
      </c>
      <c r="N15" s="35" t="s">
        <v>63</v>
      </c>
    </row>
    <row r="16" spans="1:18">
      <c r="A16" s="28">
        <v>28</v>
      </c>
      <c r="B16" s="42" t="s">
        <v>11</v>
      </c>
      <c r="C16" s="121" t="s">
        <v>358</v>
      </c>
      <c r="D16" s="121" t="s">
        <v>365</v>
      </c>
      <c r="E16" s="121" t="s">
        <v>343</v>
      </c>
      <c r="F16" s="35" t="s">
        <v>63</v>
      </c>
      <c r="G16" s="123" t="s">
        <v>263</v>
      </c>
      <c r="H16" s="124" t="s">
        <v>276</v>
      </c>
      <c r="I16" s="125">
        <v>36</v>
      </c>
      <c r="J16" s="31">
        <f t="shared" si="0"/>
        <v>0.55384615384615388</v>
      </c>
      <c r="K16" s="31">
        <f t="shared" si="1"/>
        <v>0.8</v>
      </c>
      <c r="L16" s="39" t="str">
        <f t="shared" si="2"/>
        <v>призер</v>
      </c>
      <c r="M16" s="128" t="s">
        <v>300</v>
      </c>
      <c r="N16" s="35" t="s">
        <v>63</v>
      </c>
    </row>
    <row r="17" spans="1:14">
      <c r="A17" s="28">
        <v>20</v>
      </c>
      <c r="B17" s="42" t="s">
        <v>11</v>
      </c>
      <c r="C17" s="121" t="s">
        <v>346</v>
      </c>
      <c r="D17" s="121" t="s">
        <v>343</v>
      </c>
      <c r="E17" s="121" t="s">
        <v>344</v>
      </c>
      <c r="F17" s="35" t="s">
        <v>63</v>
      </c>
      <c r="G17" s="123" t="s">
        <v>263</v>
      </c>
      <c r="H17" s="124" t="s">
        <v>268</v>
      </c>
      <c r="I17" s="125">
        <v>33</v>
      </c>
      <c r="J17" s="31">
        <f t="shared" si="0"/>
        <v>0.50769230769230766</v>
      </c>
      <c r="K17" s="31">
        <f t="shared" si="1"/>
        <v>0.73333333333333328</v>
      </c>
      <c r="L17" s="39" t="str">
        <f t="shared" si="2"/>
        <v>призер</v>
      </c>
      <c r="M17" s="128" t="s">
        <v>300</v>
      </c>
      <c r="N17" s="35" t="s">
        <v>63</v>
      </c>
    </row>
    <row r="18" spans="1:14">
      <c r="A18" s="28">
        <v>26</v>
      </c>
      <c r="B18" s="42" t="s">
        <v>11</v>
      </c>
      <c r="C18" s="121" t="s">
        <v>350</v>
      </c>
      <c r="D18" s="121" t="s">
        <v>347</v>
      </c>
      <c r="E18" s="121" t="s">
        <v>347</v>
      </c>
      <c r="F18" s="35" t="s">
        <v>63</v>
      </c>
      <c r="G18" s="123" t="s">
        <v>263</v>
      </c>
      <c r="H18" s="124" t="s">
        <v>274</v>
      </c>
      <c r="I18" s="125">
        <v>33</v>
      </c>
      <c r="J18" s="31">
        <f t="shared" si="0"/>
        <v>0.50769230769230766</v>
      </c>
      <c r="K18" s="31">
        <f t="shared" si="1"/>
        <v>0.73333333333333328</v>
      </c>
      <c r="L18" s="39" t="str">
        <f t="shared" si="2"/>
        <v>призер</v>
      </c>
      <c r="M18" s="128" t="s">
        <v>300</v>
      </c>
      <c r="N18" s="35" t="s">
        <v>63</v>
      </c>
    </row>
    <row r="19" spans="1:14">
      <c r="A19" s="28">
        <v>30</v>
      </c>
      <c r="B19" s="42" t="s">
        <v>11</v>
      </c>
      <c r="C19" s="121" t="s">
        <v>355</v>
      </c>
      <c r="D19" s="121" t="s">
        <v>355</v>
      </c>
      <c r="E19" s="121" t="s">
        <v>343</v>
      </c>
      <c r="F19" s="35" t="s">
        <v>63</v>
      </c>
      <c r="G19" s="123" t="s">
        <v>263</v>
      </c>
      <c r="H19" s="124" t="s">
        <v>278</v>
      </c>
      <c r="I19" s="125">
        <v>33</v>
      </c>
      <c r="J19" s="31">
        <f t="shared" si="0"/>
        <v>0.50769230769230766</v>
      </c>
      <c r="K19" s="31">
        <f t="shared" si="1"/>
        <v>0.73333333333333328</v>
      </c>
      <c r="L19" s="39" t="str">
        <f t="shared" si="2"/>
        <v>призер</v>
      </c>
      <c r="M19" s="128" t="s">
        <v>300</v>
      </c>
      <c r="N19" s="35" t="s">
        <v>63</v>
      </c>
    </row>
    <row r="20" spans="1:14">
      <c r="A20" s="28">
        <v>34</v>
      </c>
      <c r="B20" s="42" t="s">
        <v>11</v>
      </c>
      <c r="C20" s="121" t="s">
        <v>357</v>
      </c>
      <c r="D20" s="121" t="s">
        <v>354</v>
      </c>
      <c r="E20" s="121" t="s">
        <v>349</v>
      </c>
      <c r="F20" s="35" t="s">
        <v>63</v>
      </c>
      <c r="G20" s="123" t="s">
        <v>263</v>
      </c>
      <c r="H20" s="124" t="s">
        <v>282</v>
      </c>
      <c r="I20" s="125">
        <v>33</v>
      </c>
      <c r="J20" s="31">
        <f t="shared" si="0"/>
        <v>0.50769230769230766</v>
      </c>
      <c r="K20" s="31">
        <f t="shared" si="1"/>
        <v>0.73333333333333328</v>
      </c>
      <c r="L20" s="39" t="str">
        <f t="shared" si="2"/>
        <v>призер</v>
      </c>
      <c r="M20" s="128" t="s">
        <v>300</v>
      </c>
      <c r="N20" s="35" t="s">
        <v>63</v>
      </c>
    </row>
    <row r="21" spans="1:14">
      <c r="A21" s="28">
        <v>19</v>
      </c>
      <c r="B21" s="42" t="s">
        <v>11</v>
      </c>
      <c r="C21" s="121" t="s">
        <v>344</v>
      </c>
      <c r="D21" s="121" t="s">
        <v>343</v>
      </c>
      <c r="E21" s="121" t="s">
        <v>349</v>
      </c>
      <c r="F21" s="35" t="s">
        <v>63</v>
      </c>
      <c r="G21" s="123" t="s">
        <v>263</v>
      </c>
      <c r="H21" s="124" t="s">
        <v>267</v>
      </c>
      <c r="I21" s="125">
        <v>32</v>
      </c>
      <c r="J21" s="31">
        <f t="shared" si="0"/>
        <v>0.49230769230769234</v>
      </c>
      <c r="K21" s="31">
        <f t="shared" si="1"/>
        <v>0.71111111111111114</v>
      </c>
      <c r="L21" s="39" t="s">
        <v>187</v>
      </c>
      <c r="M21" s="128" t="s">
        <v>300</v>
      </c>
      <c r="N21" s="35" t="s">
        <v>63</v>
      </c>
    </row>
    <row r="22" spans="1:14">
      <c r="A22" s="28">
        <v>23</v>
      </c>
      <c r="B22" s="42" t="s">
        <v>11</v>
      </c>
      <c r="C22" s="121" t="s">
        <v>348</v>
      </c>
      <c r="D22" s="121" t="s">
        <v>344</v>
      </c>
      <c r="E22" s="121" t="s">
        <v>343</v>
      </c>
      <c r="F22" s="35" t="s">
        <v>63</v>
      </c>
      <c r="G22" s="123" t="s">
        <v>263</v>
      </c>
      <c r="H22" s="124" t="s">
        <v>271</v>
      </c>
      <c r="I22" s="125">
        <v>30</v>
      </c>
      <c r="J22" s="31">
        <f t="shared" si="0"/>
        <v>0.46153846153846156</v>
      </c>
      <c r="K22" s="31">
        <f t="shared" si="1"/>
        <v>0.66666666666666663</v>
      </c>
      <c r="L22" s="39" t="s">
        <v>187</v>
      </c>
      <c r="M22" s="128" t="s">
        <v>300</v>
      </c>
      <c r="N22" s="35" t="s">
        <v>63</v>
      </c>
    </row>
    <row r="23" spans="1:14">
      <c r="A23" s="28">
        <v>18</v>
      </c>
      <c r="B23" s="42" t="s">
        <v>11</v>
      </c>
      <c r="C23" s="121" t="s">
        <v>361</v>
      </c>
      <c r="D23" s="121" t="s">
        <v>350</v>
      </c>
      <c r="E23" s="121" t="s">
        <v>350</v>
      </c>
      <c r="F23" s="35" t="s">
        <v>63</v>
      </c>
      <c r="G23" s="123" t="s">
        <v>263</v>
      </c>
      <c r="H23" s="124" t="s">
        <v>266</v>
      </c>
      <c r="I23" s="125">
        <v>29</v>
      </c>
      <c r="J23" s="31">
        <f t="shared" si="0"/>
        <v>0.44615384615384618</v>
      </c>
      <c r="K23" s="31">
        <f t="shared" si="1"/>
        <v>0.64444444444444449</v>
      </c>
      <c r="L23" s="39" t="s">
        <v>187</v>
      </c>
      <c r="M23" s="128" t="s">
        <v>300</v>
      </c>
      <c r="N23" s="35" t="s">
        <v>63</v>
      </c>
    </row>
    <row r="24" spans="1:14">
      <c r="A24" s="28">
        <v>21</v>
      </c>
      <c r="B24" s="42" t="s">
        <v>11</v>
      </c>
      <c r="C24" s="121" t="s">
        <v>347</v>
      </c>
      <c r="D24" s="121" t="s">
        <v>351</v>
      </c>
      <c r="E24" s="121" t="s">
        <v>364</v>
      </c>
      <c r="F24" s="35" t="s">
        <v>63</v>
      </c>
      <c r="G24" s="123" t="s">
        <v>263</v>
      </c>
      <c r="H24" s="124" t="s">
        <v>269</v>
      </c>
      <c r="I24" s="125">
        <v>28</v>
      </c>
      <c r="J24" s="31">
        <f t="shared" si="0"/>
        <v>0.43076923076923079</v>
      </c>
      <c r="K24" s="31">
        <f t="shared" si="1"/>
        <v>0.62222222222222223</v>
      </c>
      <c r="L24" s="39" t="s">
        <v>187</v>
      </c>
      <c r="M24" s="128" t="s">
        <v>300</v>
      </c>
      <c r="N24" s="35" t="s">
        <v>63</v>
      </c>
    </row>
    <row r="25" spans="1:14">
      <c r="A25" s="28">
        <v>45</v>
      </c>
      <c r="B25" s="42" t="s">
        <v>11</v>
      </c>
      <c r="C25" s="121" t="s">
        <v>356</v>
      </c>
      <c r="D25" s="121" t="s">
        <v>343</v>
      </c>
      <c r="E25" s="121" t="s">
        <v>354</v>
      </c>
      <c r="F25" s="35" t="s">
        <v>63</v>
      </c>
      <c r="G25" s="123" t="s">
        <v>283</v>
      </c>
      <c r="H25" s="124" t="s">
        <v>294</v>
      </c>
      <c r="I25" s="125">
        <v>28</v>
      </c>
      <c r="J25" s="31">
        <f t="shared" si="0"/>
        <v>0.43076923076923079</v>
      </c>
      <c r="K25" s="31">
        <f t="shared" si="1"/>
        <v>0.62222222222222223</v>
      </c>
      <c r="L25" s="39" t="s">
        <v>187</v>
      </c>
      <c r="M25" s="128" t="s">
        <v>254</v>
      </c>
      <c r="N25" s="35" t="s">
        <v>63</v>
      </c>
    </row>
    <row r="26" spans="1:14">
      <c r="A26" s="28">
        <v>25</v>
      </c>
      <c r="B26" s="42" t="s">
        <v>11</v>
      </c>
      <c r="C26" s="105" t="s">
        <v>350</v>
      </c>
      <c r="D26" s="105" t="s">
        <v>354</v>
      </c>
      <c r="E26" s="105" t="s">
        <v>346</v>
      </c>
      <c r="F26" s="81" t="s">
        <v>63</v>
      </c>
      <c r="G26" s="107" t="s">
        <v>263</v>
      </c>
      <c r="H26" s="108" t="s">
        <v>273</v>
      </c>
      <c r="I26" s="109">
        <v>26</v>
      </c>
      <c r="J26" s="31">
        <f t="shared" si="0"/>
        <v>0.4</v>
      </c>
      <c r="K26" s="31">
        <f t="shared" si="1"/>
        <v>0.57777777777777772</v>
      </c>
      <c r="L26" s="39" t="s">
        <v>187</v>
      </c>
      <c r="M26" s="110" t="s">
        <v>300</v>
      </c>
      <c r="N26" s="35" t="s">
        <v>63</v>
      </c>
    </row>
    <row r="27" spans="1:14">
      <c r="A27" s="28">
        <v>12</v>
      </c>
      <c r="B27" s="42" t="s">
        <v>11</v>
      </c>
      <c r="C27" s="75" t="s">
        <v>354</v>
      </c>
      <c r="D27" s="75" t="s">
        <v>343</v>
      </c>
      <c r="E27" s="75" t="s">
        <v>353</v>
      </c>
      <c r="F27" s="81" t="s">
        <v>63</v>
      </c>
      <c r="G27" s="82" t="s">
        <v>84</v>
      </c>
      <c r="H27" s="78" t="s">
        <v>79</v>
      </c>
      <c r="I27" s="79">
        <v>25</v>
      </c>
      <c r="J27" s="31">
        <f t="shared" si="0"/>
        <v>0.38461538461538464</v>
      </c>
      <c r="K27" s="31">
        <f t="shared" si="1"/>
        <v>0.55555555555555558</v>
      </c>
      <c r="L27" s="39" t="s">
        <v>187</v>
      </c>
      <c r="M27" s="81" t="s">
        <v>64</v>
      </c>
      <c r="N27" s="35" t="s">
        <v>63</v>
      </c>
    </row>
    <row r="28" spans="1:14">
      <c r="A28" s="28">
        <v>14</v>
      </c>
      <c r="B28" s="42" t="s">
        <v>11</v>
      </c>
      <c r="C28" s="75" t="s">
        <v>350</v>
      </c>
      <c r="D28" s="75" t="s">
        <v>343</v>
      </c>
      <c r="E28" s="75" t="s">
        <v>344</v>
      </c>
      <c r="F28" s="81" t="s">
        <v>63</v>
      </c>
      <c r="G28" s="82" t="s">
        <v>83</v>
      </c>
      <c r="H28" s="78" t="s">
        <v>81</v>
      </c>
      <c r="I28" s="79">
        <v>24</v>
      </c>
      <c r="J28" s="31">
        <f t="shared" si="0"/>
        <v>0.36923076923076925</v>
      </c>
      <c r="K28" s="31">
        <f t="shared" si="1"/>
        <v>0.53333333333333333</v>
      </c>
      <c r="L28" s="39" t="s">
        <v>187</v>
      </c>
      <c r="M28" s="81" t="s">
        <v>90</v>
      </c>
      <c r="N28" s="35" t="s">
        <v>63</v>
      </c>
    </row>
    <row r="29" spans="1:14">
      <c r="A29" s="28">
        <v>32</v>
      </c>
      <c r="B29" s="42" t="s">
        <v>11</v>
      </c>
      <c r="C29" s="105" t="s">
        <v>355</v>
      </c>
      <c r="D29" s="105" t="s">
        <v>344</v>
      </c>
      <c r="E29" s="105" t="s">
        <v>355</v>
      </c>
      <c r="F29" s="81" t="s">
        <v>63</v>
      </c>
      <c r="G29" s="107" t="s">
        <v>263</v>
      </c>
      <c r="H29" s="108" t="s">
        <v>280</v>
      </c>
      <c r="I29" s="109">
        <v>22</v>
      </c>
      <c r="J29" s="31">
        <f t="shared" si="0"/>
        <v>0.33846153846153848</v>
      </c>
      <c r="K29" s="31">
        <f t="shared" si="1"/>
        <v>0.48888888888888887</v>
      </c>
      <c r="L29" s="39" t="str">
        <f t="shared" ref="L29:L59" si="3">IF(I29="","",IF($K$9=I29,$L$9,IF(I29&gt;=$H$9,"призер","участник")))</f>
        <v>участник</v>
      </c>
      <c r="M29" s="110" t="s">
        <v>300</v>
      </c>
      <c r="N29" s="35" t="s">
        <v>63</v>
      </c>
    </row>
    <row r="30" spans="1:14">
      <c r="A30" s="28">
        <v>15</v>
      </c>
      <c r="B30" s="42" t="s">
        <v>11</v>
      </c>
      <c r="C30" s="75" t="s">
        <v>343</v>
      </c>
      <c r="D30" s="75" t="s">
        <v>343</v>
      </c>
      <c r="E30" s="75" t="s">
        <v>343</v>
      </c>
      <c r="F30" s="81" t="s">
        <v>63</v>
      </c>
      <c r="G30" s="82" t="s">
        <v>83</v>
      </c>
      <c r="H30" s="78" t="s">
        <v>82</v>
      </c>
      <c r="I30" s="79">
        <v>21</v>
      </c>
      <c r="J30" s="31">
        <f t="shared" si="0"/>
        <v>0.32307692307692309</v>
      </c>
      <c r="K30" s="31">
        <f t="shared" si="1"/>
        <v>0.46666666666666667</v>
      </c>
      <c r="L30" s="39" t="str">
        <f t="shared" si="3"/>
        <v>участник</v>
      </c>
      <c r="M30" s="81" t="s">
        <v>90</v>
      </c>
      <c r="N30" s="35" t="s">
        <v>63</v>
      </c>
    </row>
    <row r="31" spans="1:14">
      <c r="A31" s="28">
        <v>22</v>
      </c>
      <c r="B31" s="42" t="s">
        <v>11</v>
      </c>
      <c r="C31" s="105" t="s">
        <v>368</v>
      </c>
      <c r="D31" s="105" t="s">
        <v>355</v>
      </c>
      <c r="E31" s="105" t="s">
        <v>343</v>
      </c>
      <c r="F31" s="81" t="s">
        <v>63</v>
      </c>
      <c r="G31" s="107" t="s">
        <v>263</v>
      </c>
      <c r="H31" s="108" t="s">
        <v>270</v>
      </c>
      <c r="I31" s="109">
        <v>21</v>
      </c>
      <c r="J31" s="31">
        <f t="shared" si="0"/>
        <v>0.32307692307692309</v>
      </c>
      <c r="K31" s="31">
        <f t="shared" si="1"/>
        <v>0.46666666666666667</v>
      </c>
      <c r="L31" s="39" t="str">
        <f t="shared" si="3"/>
        <v>участник</v>
      </c>
      <c r="M31" s="110" t="s">
        <v>300</v>
      </c>
      <c r="N31" s="35" t="s">
        <v>63</v>
      </c>
    </row>
    <row r="32" spans="1:14">
      <c r="A32" s="28">
        <v>37</v>
      </c>
      <c r="B32" s="42" t="s">
        <v>11</v>
      </c>
      <c r="C32" s="105" t="s">
        <v>346</v>
      </c>
      <c r="D32" s="105" t="s">
        <v>350</v>
      </c>
      <c r="E32" s="105" t="s">
        <v>351</v>
      </c>
      <c r="F32" s="81" t="s">
        <v>63</v>
      </c>
      <c r="G32" s="107" t="s">
        <v>283</v>
      </c>
      <c r="H32" s="108" t="s">
        <v>286</v>
      </c>
      <c r="I32" s="109">
        <v>20</v>
      </c>
      <c r="J32" s="31">
        <f t="shared" si="0"/>
        <v>0.30769230769230771</v>
      </c>
      <c r="K32" s="31">
        <f t="shared" si="1"/>
        <v>0.44444444444444442</v>
      </c>
      <c r="L32" s="39" t="str">
        <f t="shared" si="3"/>
        <v>участник</v>
      </c>
      <c r="M32" s="110" t="s">
        <v>254</v>
      </c>
      <c r="N32" s="35" t="s">
        <v>63</v>
      </c>
    </row>
    <row r="33" spans="1:18">
      <c r="A33" s="28">
        <v>36</v>
      </c>
      <c r="B33" s="42" t="s">
        <v>11</v>
      </c>
      <c r="C33" s="105" t="s">
        <v>345</v>
      </c>
      <c r="D33" s="105" t="s">
        <v>351</v>
      </c>
      <c r="E33" s="105" t="s">
        <v>354</v>
      </c>
      <c r="F33" s="81" t="s">
        <v>63</v>
      </c>
      <c r="G33" s="107" t="s">
        <v>283</v>
      </c>
      <c r="H33" s="108" t="s">
        <v>285</v>
      </c>
      <c r="I33" s="109">
        <v>18</v>
      </c>
      <c r="J33" s="31">
        <f t="shared" si="0"/>
        <v>0.27692307692307694</v>
      </c>
      <c r="K33" s="31">
        <f t="shared" si="1"/>
        <v>0.4</v>
      </c>
      <c r="L33" s="39" t="str">
        <f t="shared" si="3"/>
        <v>участник</v>
      </c>
      <c r="M33" s="110" t="s">
        <v>254</v>
      </c>
      <c r="N33" s="35" t="s">
        <v>63</v>
      </c>
    </row>
    <row r="34" spans="1:18">
      <c r="A34" s="28">
        <v>24</v>
      </c>
      <c r="B34" s="42" t="s">
        <v>11</v>
      </c>
      <c r="C34" s="105" t="s">
        <v>349</v>
      </c>
      <c r="D34" s="105" t="s">
        <v>344</v>
      </c>
      <c r="E34" s="105" t="s">
        <v>354</v>
      </c>
      <c r="F34" s="81" t="s">
        <v>63</v>
      </c>
      <c r="G34" s="107" t="s">
        <v>263</v>
      </c>
      <c r="H34" s="108" t="s">
        <v>272</v>
      </c>
      <c r="I34" s="109">
        <v>17</v>
      </c>
      <c r="J34" s="31">
        <f t="shared" si="0"/>
        <v>0.26153846153846155</v>
      </c>
      <c r="K34" s="31">
        <f t="shared" si="1"/>
        <v>0.37777777777777777</v>
      </c>
      <c r="L34" s="39" t="str">
        <f t="shared" si="3"/>
        <v>участник</v>
      </c>
      <c r="M34" s="110" t="s">
        <v>300</v>
      </c>
      <c r="N34" s="35" t="s">
        <v>63</v>
      </c>
    </row>
    <row r="35" spans="1:18">
      <c r="A35" s="28">
        <v>41</v>
      </c>
      <c r="B35" s="42" t="s">
        <v>11</v>
      </c>
      <c r="C35" s="105" t="s">
        <v>351</v>
      </c>
      <c r="D35" s="105" t="s">
        <v>346</v>
      </c>
      <c r="E35" s="105" t="s">
        <v>353</v>
      </c>
      <c r="F35" s="81" t="s">
        <v>63</v>
      </c>
      <c r="G35" s="107" t="s">
        <v>283</v>
      </c>
      <c r="H35" s="108" t="s">
        <v>290</v>
      </c>
      <c r="I35" s="109">
        <v>17</v>
      </c>
      <c r="J35" s="31">
        <f t="shared" si="0"/>
        <v>0.26153846153846155</v>
      </c>
      <c r="K35" s="31">
        <f t="shared" si="1"/>
        <v>0.37777777777777777</v>
      </c>
      <c r="L35" s="39" t="str">
        <f t="shared" si="3"/>
        <v>участник</v>
      </c>
      <c r="M35" s="110" t="s">
        <v>254</v>
      </c>
      <c r="N35" s="35" t="s">
        <v>63</v>
      </c>
    </row>
    <row r="36" spans="1:18">
      <c r="A36" s="28">
        <v>31</v>
      </c>
      <c r="B36" s="42" t="s">
        <v>11</v>
      </c>
      <c r="C36" s="105" t="s">
        <v>355</v>
      </c>
      <c r="D36" s="105" t="s">
        <v>344</v>
      </c>
      <c r="E36" s="105" t="s">
        <v>355</v>
      </c>
      <c r="F36" s="81" t="s">
        <v>63</v>
      </c>
      <c r="G36" s="107" t="s">
        <v>263</v>
      </c>
      <c r="H36" s="108" t="s">
        <v>279</v>
      </c>
      <c r="I36" s="109">
        <v>16</v>
      </c>
      <c r="J36" s="31">
        <f t="shared" si="0"/>
        <v>0.24615384615384617</v>
      </c>
      <c r="K36" s="31">
        <f t="shared" si="1"/>
        <v>0.35555555555555557</v>
      </c>
      <c r="L36" s="39" t="str">
        <f t="shared" si="3"/>
        <v>участник</v>
      </c>
      <c r="M36" s="110" t="s">
        <v>300</v>
      </c>
      <c r="N36" s="35" t="s">
        <v>63</v>
      </c>
    </row>
    <row r="37" spans="1:18">
      <c r="A37" s="28">
        <v>39</v>
      </c>
      <c r="B37" s="42" t="s">
        <v>11</v>
      </c>
      <c r="C37" s="105" t="s">
        <v>349</v>
      </c>
      <c r="D37" s="105" t="s">
        <v>344</v>
      </c>
      <c r="E37" s="105" t="s">
        <v>346</v>
      </c>
      <c r="F37" s="81" t="s">
        <v>63</v>
      </c>
      <c r="G37" s="107" t="s">
        <v>283</v>
      </c>
      <c r="H37" s="108" t="s">
        <v>288</v>
      </c>
      <c r="I37" s="109">
        <v>16</v>
      </c>
      <c r="J37" s="31">
        <f t="shared" si="0"/>
        <v>0.24615384615384617</v>
      </c>
      <c r="K37" s="31">
        <f t="shared" si="1"/>
        <v>0.35555555555555557</v>
      </c>
      <c r="L37" s="39" t="str">
        <f t="shared" si="3"/>
        <v>участник</v>
      </c>
      <c r="M37" s="110" t="s">
        <v>254</v>
      </c>
      <c r="N37" s="35" t="s">
        <v>63</v>
      </c>
    </row>
    <row r="38" spans="1:18">
      <c r="A38" s="28">
        <v>46</v>
      </c>
      <c r="B38" s="42" t="s">
        <v>11</v>
      </c>
      <c r="C38" s="105" t="s">
        <v>363</v>
      </c>
      <c r="D38" s="105" t="s">
        <v>350</v>
      </c>
      <c r="E38" s="105" t="s">
        <v>346</v>
      </c>
      <c r="F38" s="81" t="s">
        <v>63</v>
      </c>
      <c r="G38" s="107" t="s">
        <v>283</v>
      </c>
      <c r="H38" s="108" t="s">
        <v>295</v>
      </c>
      <c r="I38" s="109">
        <v>16</v>
      </c>
      <c r="J38" s="31">
        <f t="shared" si="0"/>
        <v>0.24615384615384617</v>
      </c>
      <c r="K38" s="31">
        <f t="shared" si="1"/>
        <v>0.35555555555555557</v>
      </c>
      <c r="L38" s="39" t="str">
        <f t="shared" si="3"/>
        <v>участник</v>
      </c>
      <c r="M38" s="110" t="s">
        <v>254</v>
      </c>
      <c r="N38" s="35" t="s">
        <v>63</v>
      </c>
    </row>
    <row r="39" spans="1:18">
      <c r="A39" s="28">
        <v>40</v>
      </c>
      <c r="B39" s="42" t="s">
        <v>11</v>
      </c>
      <c r="C39" s="105" t="s">
        <v>350</v>
      </c>
      <c r="D39" s="105" t="s">
        <v>343</v>
      </c>
      <c r="E39" s="105" t="s">
        <v>346</v>
      </c>
      <c r="F39" s="81" t="s">
        <v>63</v>
      </c>
      <c r="G39" s="107" t="s">
        <v>283</v>
      </c>
      <c r="H39" s="108" t="s">
        <v>289</v>
      </c>
      <c r="I39" s="109">
        <v>15</v>
      </c>
      <c r="J39" s="31">
        <f t="shared" si="0"/>
        <v>0.23076923076923078</v>
      </c>
      <c r="K39" s="31">
        <f t="shared" si="1"/>
        <v>0.33333333333333331</v>
      </c>
      <c r="L39" s="39" t="str">
        <f t="shared" si="3"/>
        <v>участник</v>
      </c>
      <c r="M39" s="110" t="s">
        <v>254</v>
      </c>
      <c r="N39" s="81" t="s">
        <v>63</v>
      </c>
    </row>
    <row r="40" spans="1:18">
      <c r="A40" s="28">
        <v>44</v>
      </c>
      <c r="B40" s="42" t="s">
        <v>11</v>
      </c>
      <c r="C40" s="105" t="s">
        <v>356</v>
      </c>
      <c r="D40" s="105" t="s">
        <v>343</v>
      </c>
      <c r="E40" s="105" t="s">
        <v>354</v>
      </c>
      <c r="F40" s="81" t="s">
        <v>63</v>
      </c>
      <c r="G40" s="107" t="s">
        <v>283</v>
      </c>
      <c r="H40" s="108" t="s">
        <v>293</v>
      </c>
      <c r="I40" s="109">
        <v>15</v>
      </c>
      <c r="J40" s="31">
        <f t="shared" si="0"/>
        <v>0.23076923076923078</v>
      </c>
      <c r="K40" s="31">
        <f t="shared" si="1"/>
        <v>0.33333333333333331</v>
      </c>
      <c r="L40" s="39" t="str">
        <f t="shared" si="3"/>
        <v>участник</v>
      </c>
      <c r="M40" s="110" t="s">
        <v>254</v>
      </c>
      <c r="N40" s="81" t="s">
        <v>63</v>
      </c>
    </row>
    <row r="41" spans="1:18">
      <c r="A41" s="28">
        <v>47</v>
      </c>
      <c r="B41" s="42" t="s">
        <v>11</v>
      </c>
      <c r="C41" s="105" t="s">
        <v>364</v>
      </c>
      <c r="D41" s="105" t="s">
        <v>346</v>
      </c>
      <c r="E41" s="105" t="s">
        <v>349</v>
      </c>
      <c r="F41" s="81" t="s">
        <v>63</v>
      </c>
      <c r="G41" s="107" t="s">
        <v>283</v>
      </c>
      <c r="H41" s="108" t="s">
        <v>296</v>
      </c>
      <c r="I41" s="109">
        <v>15</v>
      </c>
      <c r="J41" s="31">
        <f t="shared" si="0"/>
        <v>0.23076923076923078</v>
      </c>
      <c r="K41" s="31">
        <f t="shared" si="1"/>
        <v>0.33333333333333331</v>
      </c>
      <c r="L41" s="39" t="str">
        <f t="shared" si="3"/>
        <v>участник</v>
      </c>
      <c r="M41" s="110" t="s">
        <v>254</v>
      </c>
      <c r="N41" s="81" t="s">
        <v>63</v>
      </c>
    </row>
    <row r="42" spans="1:18">
      <c r="A42" s="28">
        <v>13</v>
      </c>
      <c r="B42" s="42" t="s">
        <v>11</v>
      </c>
      <c r="C42" s="75" t="s">
        <v>345</v>
      </c>
      <c r="D42" s="75" t="s">
        <v>346</v>
      </c>
      <c r="E42" s="75" t="s">
        <v>354</v>
      </c>
      <c r="F42" s="81" t="s">
        <v>63</v>
      </c>
      <c r="G42" s="82" t="s">
        <v>84</v>
      </c>
      <c r="H42" s="78" t="s">
        <v>80</v>
      </c>
      <c r="I42" s="79">
        <v>14</v>
      </c>
      <c r="J42" s="31">
        <f t="shared" si="0"/>
        <v>0.2153846153846154</v>
      </c>
      <c r="K42" s="31">
        <f t="shared" si="1"/>
        <v>0.31111111111111112</v>
      </c>
      <c r="L42" s="39" t="str">
        <f t="shared" si="3"/>
        <v>участник</v>
      </c>
      <c r="M42" s="81" t="s">
        <v>64</v>
      </c>
      <c r="N42" s="81" t="s">
        <v>63</v>
      </c>
    </row>
    <row r="43" spans="1:18">
      <c r="A43" s="28">
        <v>35</v>
      </c>
      <c r="B43" s="42" t="s">
        <v>11</v>
      </c>
      <c r="C43" s="105" t="s">
        <v>344</v>
      </c>
      <c r="D43" s="105" t="s">
        <v>343</v>
      </c>
      <c r="E43" s="105" t="s">
        <v>366</v>
      </c>
      <c r="F43" s="81" t="s">
        <v>63</v>
      </c>
      <c r="G43" s="107" t="s">
        <v>283</v>
      </c>
      <c r="H43" s="108" t="s">
        <v>284</v>
      </c>
      <c r="I43" s="109">
        <v>14</v>
      </c>
      <c r="J43" s="31">
        <f t="shared" ref="J43:J74" si="4">IF(I43="","",I43/$E$9)</f>
        <v>0.2153846153846154</v>
      </c>
      <c r="K43" s="31">
        <f t="shared" ref="K43:K59" si="5">IF(I43="","",I43/$K$9)</f>
        <v>0.31111111111111112</v>
      </c>
      <c r="L43" s="39" t="str">
        <f t="shared" si="3"/>
        <v>участник</v>
      </c>
      <c r="M43" s="110" t="s">
        <v>254</v>
      </c>
      <c r="N43" s="81" t="s">
        <v>63</v>
      </c>
    </row>
    <row r="44" spans="1:18">
      <c r="A44" s="28">
        <v>49</v>
      </c>
      <c r="B44" s="42" t="s">
        <v>11</v>
      </c>
      <c r="C44" s="105" t="s">
        <v>365</v>
      </c>
      <c r="D44" s="105" t="s">
        <v>360</v>
      </c>
      <c r="E44" s="105" t="s">
        <v>354</v>
      </c>
      <c r="F44" s="81" t="s">
        <v>63</v>
      </c>
      <c r="G44" s="107" t="s">
        <v>298</v>
      </c>
      <c r="H44" s="108" t="s">
        <v>299</v>
      </c>
      <c r="I44" s="109">
        <v>14</v>
      </c>
      <c r="J44" s="31">
        <f t="shared" si="4"/>
        <v>0.2153846153846154</v>
      </c>
      <c r="K44" s="31">
        <f t="shared" si="5"/>
        <v>0.31111111111111112</v>
      </c>
      <c r="L44" s="39" t="str">
        <f t="shared" si="3"/>
        <v>участник</v>
      </c>
      <c r="M44" s="81" t="s">
        <v>301</v>
      </c>
      <c r="N44" s="81" t="s">
        <v>63</v>
      </c>
    </row>
    <row r="45" spans="1:18">
      <c r="A45" s="28">
        <v>38</v>
      </c>
      <c r="B45" s="42" t="s">
        <v>11</v>
      </c>
      <c r="C45" s="105" t="s">
        <v>346</v>
      </c>
      <c r="D45" s="105" t="s">
        <v>346</v>
      </c>
      <c r="E45" s="105" t="s">
        <v>344</v>
      </c>
      <c r="F45" s="81" t="s">
        <v>63</v>
      </c>
      <c r="G45" s="107" t="s">
        <v>283</v>
      </c>
      <c r="H45" s="108" t="s">
        <v>287</v>
      </c>
      <c r="I45" s="109">
        <v>13</v>
      </c>
      <c r="J45" s="31">
        <f t="shared" si="4"/>
        <v>0.2</v>
      </c>
      <c r="K45" s="31">
        <f t="shared" si="5"/>
        <v>0.28888888888888886</v>
      </c>
      <c r="L45" s="39" t="str">
        <f t="shared" si="3"/>
        <v>участник</v>
      </c>
      <c r="M45" s="110" t="s">
        <v>254</v>
      </c>
      <c r="N45" s="81" t="s">
        <v>63</v>
      </c>
    </row>
    <row r="46" spans="1:18">
      <c r="A46" s="28">
        <v>43</v>
      </c>
      <c r="B46" s="42" t="s">
        <v>11</v>
      </c>
      <c r="C46" s="105" t="s">
        <v>360</v>
      </c>
      <c r="D46" s="105" t="s">
        <v>343</v>
      </c>
      <c r="E46" s="105" t="s">
        <v>354</v>
      </c>
      <c r="F46" s="81" t="s">
        <v>63</v>
      </c>
      <c r="G46" s="107" t="s">
        <v>283</v>
      </c>
      <c r="H46" s="108" t="s">
        <v>292</v>
      </c>
      <c r="I46" s="109">
        <v>12</v>
      </c>
      <c r="J46" s="31">
        <f t="shared" si="4"/>
        <v>0.18461538461538463</v>
      </c>
      <c r="K46" s="31">
        <f t="shared" si="5"/>
        <v>0.26666666666666666</v>
      </c>
      <c r="L46" s="39" t="str">
        <f t="shared" si="3"/>
        <v>участник</v>
      </c>
      <c r="M46" s="110" t="s">
        <v>254</v>
      </c>
      <c r="N46" s="81" t="s">
        <v>63</v>
      </c>
    </row>
    <row r="47" spans="1:18">
      <c r="A47" s="28">
        <v>48</v>
      </c>
      <c r="B47" s="42" t="s">
        <v>11</v>
      </c>
      <c r="C47" s="105" t="s">
        <v>365</v>
      </c>
      <c r="D47" s="105" t="s">
        <v>343</v>
      </c>
      <c r="E47" s="105" t="s">
        <v>354</v>
      </c>
      <c r="F47" s="81" t="s">
        <v>63</v>
      </c>
      <c r="G47" s="107" t="s">
        <v>283</v>
      </c>
      <c r="H47" s="108" t="s">
        <v>297</v>
      </c>
      <c r="I47" s="109">
        <v>12</v>
      </c>
      <c r="J47" s="31">
        <f t="shared" si="4"/>
        <v>0.18461538461538463</v>
      </c>
      <c r="K47" s="31">
        <f t="shared" si="5"/>
        <v>0.26666666666666666</v>
      </c>
      <c r="L47" s="39" t="str">
        <f t="shared" si="3"/>
        <v>участник</v>
      </c>
      <c r="M47" s="110" t="s">
        <v>254</v>
      </c>
      <c r="N47" s="81" t="s">
        <v>63</v>
      </c>
    </row>
    <row r="48" spans="1:18">
      <c r="A48" s="28">
        <v>1</v>
      </c>
      <c r="B48" s="42" t="s">
        <v>11</v>
      </c>
      <c r="C48" s="75" t="s">
        <v>357</v>
      </c>
      <c r="D48" s="75" t="s">
        <v>354</v>
      </c>
      <c r="E48" s="75" t="s">
        <v>346</v>
      </c>
      <c r="F48" s="81" t="s">
        <v>63</v>
      </c>
      <c r="G48" s="82" t="s">
        <v>83</v>
      </c>
      <c r="H48" s="78" t="s">
        <v>68</v>
      </c>
      <c r="I48" s="79">
        <v>9</v>
      </c>
      <c r="J48" s="31">
        <f t="shared" si="4"/>
        <v>0.13846153846153847</v>
      </c>
      <c r="K48" s="31">
        <f t="shared" si="5"/>
        <v>0.2</v>
      </c>
      <c r="L48" s="39" t="str">
        <f t="shared" si="3"/>
        <v>участник</v>
      </c>
      <c r="M48" s="81" t="s">
        <v>90</v>
      </c>
      <c r="N48" s="81" t="s">
        <v>63</v>
      </c>
      <c r="O48" s="62"/>
      <c r="P48" s="62"/>
      <c r="Q48" s="62"/>
      <c r="R48" s="62"/>
    </row>
    <row r="49" spans="1:18">
      <c r="A49" s="28">
        <v>5</v>
      </c>
      <c r="B49" s="42" t="s">
        <v>11</v>
      </c>
      <c r="C49" s="75" t="s">
        <v>346</v>
      </c>
      <c r="D49" s="75" t="s">
        <v>355</v>
      </c>
      <c r="E49" s="75" t="s">
        <v>356</v>
      </c>
      <c r="F49" s="81" t="s">
        <v>63</v>
      </c>
      <c r="G49" s="82" t="s">
        <v>84</v>
      </c>
      <c r="H49" s="78" t="s">
        <v>72</v>
      </c>
      <c r="I49" s="79">
        <v>9</v>
      </c>
      <c r="J49" s="31">
        <f t="shared" si="4"/>
        <v>0.13846153846153847</v>
      </c>
      <c r="K49" s="31">
        <f t="shared" si="5"/>
        <v>0.2</v>
      </c>
      <c r="L49" s="39" t="str">
        <f t="shared" si="3"/>
        <v>участник</v>
      </c>
      <c r="M49" s="81" t="s">
        <v>64</v>
      </c>
      <c r="N49" s="81" t="s">
        <v>63</v>
      </c>
    </row>
    <row r="50" spans="1:18">
      <c r="A50" s="28">
        <v>42</v>
      </c>
      <c r="B50" s="42" t="s">
        <v>11</v>
      </c>
      <c r="C50" s="106" t="s">
        <v>351</v>
      </c>
      <c r="D50" s="106" t="s">
        <v>343</v>
      </c>
      <c r="E50" s="106" t="s">
        <v>355</v>
      </c>
      <c r="F50" s="81" t="s">
        <v>63</v>
      </c>
      <c r="G50" s="107" t="s">
        <v>283</v>
      </c>
      <c r="H50" s="108" t="s">
        <v>291</v>
      </c>
      <c r="I50" s="109">
        <v>9</v>
      </c>
      <c r="J50" s="31">
        <f t="shared" si="4"/>
        <v>0.13846153846153847</v>
      </c>
      <c r="K50" s="31">
        <f t="shared" si="5"/>
        <v>0.2</v>
      </c>
      <c r="L50" s="39" t="str">
        <f t="shared" si="3"/>
        <v>участник</v>
      </c>
      <c r="M50" s="110" t="s">
        <v>254</v>
      </c>
      <c r="N50" s="81" t="s">
        <v>63</v>
      </c>
    </row>
    <row r="51" spans="1:18">
      <c r="A51" s="28">
        <v>2</v>
      </c>
      <c r="B51" s="42" t="s">
        <v>11</v>
      </c>
      <c r="C51" s="75" t="s">
        <v>343</v>
      </c>
      <c r="D51" s="75" t="s">
        <v>353</v>
      </c>
      <c r="E51" s="75" t="s">
        <v>345</v>
      </c>
      <c r="F51" s="81" t="s">
        <v>63</v>
      </c>
      <c r="G51" s="82" t="s">
        <v>84</v>
      </c>
      <c r="H51" s="78" t="s">
        <v>69</v>
      </c>
      <c r="I51" s="79">
        <v>8</v>
      </c>
      <c r="J51" s="31">
        <f t="shared" si="4"/>
        <v>0.12307692307692308</v>
      </c>
      <c r="K51" s="31">
        <f t="shared" si="5"/>
        <v>0.17777777777777778</v>
      </c>
      <c r="L51" s="39" t="str">
        <f t="shared" si="3"/>
        <v>участник</v>
      </c>
      <c r="M51" s="81" t="s">
        <v>90</v>
      </c>
      <c r="N51" s="81" t="s">
        <v>63</v>
      </c>
      <c r="O51" s="62"/>
      <c r="P51" s="62"/>
      <c r="Q51" s="62"/>
      <c r="R51" s="62"/>
    </row>
    <row r="52" spans="1:18">
      <c r="A52" s="28">
        <v>6</v>
      </c>
      <c r="B52" s="42" t="s">
        <v>11</v>
      </c>
      <c r="C52" s="75" t="s">
        <v>358</v>
      </c>
      <c r="D52" s="75" t="s">
        <v>343</v>
      </c>
      <c r="E52" s="75" t="s">
        <v>343</v>
      </c>
      <c r="F52" s="81" t="s">
        <v>63</v>
      </c>
      <c r="G52" s="82" t="s">
        <v>84</v>
      </c>
      <c r="H52" s="78" t="s">
        <v>73</v>
      </c>
      <c r="I52" s="79">
        <v>8</v>
      </c>
      <c r="J52" s="31">
        <f t="shared" si="4"/>
        <v>0.12307692307692308</v>
      </c>
      <c r="K52" s="31">
        <f t="shared" si="5"/>
        <v>0.17777777777777778</v>
      </c>
      <c r="L52" s="39" t="str">
        <f t="shared" si="3"/>
        <v>участник</v>
      </c>
      <c r="M52" s="81" t="s">
        <v>64</v>
      </c>
      <c r="N52" s="81" t="s">
        <v>63</v>
      </c>
    </row>
    <row r="53" spans="1:18">
      <c r="A53" s="28">
        <v>4</v>
      </c>
      <c r="B53" s="42" t="s">
        <v>11</v>
      </c>
      <c r="C53" s="75" t="s">
        <v>349</v>
      </c>
      <c r="D53" s="75" t="s">
        <v>343</v>
      </c>
      <c r="E53" s="75" t="s">
        <v>362</v>
      </c>
      <c r="F53" s="81" t="s">
        <v>63</v>
      </c>
      <c r="G53" s="82" t="s">
        <v>83</v>
      </c>
      <c r="H53" s="78" t="s">
        <v>71</v>
      </c>
      <c r="I53" s="79">
        <v>7</v>
      </c>
      <c r="J53" s="31">
        <f t="shared" si="4"/>
        <v>0.1076923076923077</v>
      </c>
      <c r="K53" s="31">
        <f t="shared" si="5"/>
        <v>0.15555555555555556</v>
      </c>
      <c r="L53" s="39" t="str">
        <f t="shared" si="3"/>
        <v>участник</v>
      </c>
      <c r="M53" s="81" t="s">
        <v>90</v>
      </c>
      <c r="N53" s="81" t="s">
        <v>63</v>
      </c>
    </row>
    <row r="54" spans="1:18">
      <c r="A54" s="28">
        <v>11</v>
      </c>
      <c r="B54" s="42" t="s">
        <v>11</v>
      </c>
      <c r="C54" s="75" t="s">
        <v>361</v>
      </c>
      <c r="D54" s="75" t="s">
        <v>343</v>
      </c>
      <c r="E54" s="75" t="s">
        <v>360</v>
      </c>
      <c r="F54" s="81" t="s">
        <v>63</v>
      </c>
      <c r="G54" s="82" t="s">
        <v>84</v>
      </c>
      <c r="H54" s="78" t="s">
        <v>78</v>
      </c>
      <c r="I54" s="79">
        <v>7</v>
      </c>
      <c r="J54" s="31">
        <f t="shared" si="4"/>
        <v>0.1076923076923077</v>
      </c>
      <c r="K54" s="31">
        <f t="shared" si="5"/>
        <v>0.15555555555555556</v>
      </c>
      <c r="L54" s="39" t="str">
        <f t="shared" si="3"/>
        <v>участник</v>
      </c>
      <c r="M54" s="81" t="s">
        <v>64</v>
      </c>
      <c r="N54" s="81" t="s">
        <v>63</v>
      </c>
    </row>
    <row r="55" spans="1:18">
      <c r="A55" s="28">
        <v>3</v>
      </c>
      <c r="B55" s="42" t="s">
        <v>11</v>
      </c>
      <c r="C55" s="75" t="s">
        <v>351</v>
      </c>
      <c r="D55" s="75" t="s">
        <v>349</v>
      </c>
      <c r="E55" s="75" t="s">
        <v>349</v>
      </c>
      <c r="F55" s="81" t="s">
        <v>63</v>
      </c>
      <c r="G55" s="74" t="s">
        <v>83</v>
      </c>
      <c r="H55" s="78" t="s">
        <v>70</v>
      </c>
      <c r="I55" s="79">
        <v>5</v>
      </c>
      <c r="J55" s="31">
        <f t="shared" si="4"/>
        <v>7.6923076923076927E-2</v>
      </c>
      <c r="K55" s="31">
        <f t="shared" si="5"/>
        <v>0.1111111111111111</v>
      </c>
      <c r="L55" s="39" t="str">
        <f t="shared" si="3"/>
        <v>участник</v>
      </c>
      <c r="M55" s="81" t="s">
        <v>90</v>
      </c>
      <c r="N55" s="81" t="s">
        <v>63</v>
      </c>
    </row>
    <row r="56" spans="1:18">
      <c r="A56" s="28">
        <v>8</v>
      </c>
      <c r="B56" s="42" t="s">
        <v>11</v>
      </c>
      <c r="C56" s="75" t="s">
        <v>350</v>
      </c>
      <c r="D56" s="75" t="s">
        <v>365</v>
      </c>
      <c r="E56" s="75" t="s">
        <v>355</v>
      </c>
      <c r="F56" s="81" t="s">
        <v>63</v>
      </c>
      <c r="G56" s="82" t="s">
        <v>83</v>
      </c>
      <c r="H56" s="78" t="s">
        <v>75</v>
      </c>
      <c r="I56" s="79">
        <v>5</v>
      </c>
      <c r="J56" s="31">
        <f t="shared" si="4"/>
        <v>7.6923076923076927E-2</v>
      </c>
      <c r="K56" s="31">
        <f t="shared" si="5"/>
        <v>0.1111111111111111</v>
      </c>
      <c r="L56" s="39" t="str">
        <f t="shared" si="3"/>
        <v>участник</v>
      </c>
      <c r="M56" s="81" t="s">
        <v>90</v>
      </c>
      <c r="N56" s="81" t="s">
        <v>63</v>
      </c>
    </row>
    <row r="57" spans="1:18">
      <c r="A57" s="28">
        <v>9</v>
      </c>
      <c r="B57" s="42" t="s">
        <v>11</v>
      </c>
      <c r="C57" s="75" t="s">
        <v>358</v>
      </c>
      <c r="D57" s="75" t="s">
        <v>357</v>
      </c>
      <c r="E57" s="75" t="s">
        <v>368</v>
      </c>
      <c r="F57" s="81" t="s">
        <v>63</v>
      </c>
      <c r="G57" s="82" t="s">
        <v>83</v>
      </c>
      <c r="H57" s="78" t="s">
        <v>76</v>
      </c>
      <c r="I57" s="79">
        <v>4</v>
      </c>
      <c r="J57" s="31">
        <f t="shared" si="4"/>
        <v>6.1538461538461542E-2</v>
      </c>
      <c r="K57" s="31">
        <f t="shared" si="5"/>
        <v>8.8888888888888892E-2</v>
      </c>
      <c r="L57" s="39" t="str">
        <f t="shared" si="3"/>
        <v>участник</v>
      </c>
      <c r="M57" s="81" t="s">
        <v>90</v>
      </c>
      <c r="N57" s="81" t="s">
        <v>63</v>
      </c>
    </row>
    <row r="58" spans="1:18">
      <c r="A58" s="28">
        <v>10</v>
      </c>
      <c r="B58" s="42" t="s">
        <v>11</v>
      </c>
      <c r="C58" s="75" t="s">
        <v>348</v>
      </c>
      <c r="D58" s="75" t="s">
        <v>351</v>
      </c>
      <c r="E58" s="75" t="s">
        <v>349</v>
      </c>
      <c r="F58" s="81" t="s">
        <v>63</v>
      </c>
      <c r="G58" s="82" t="s">
        <v>84</v>
      </c>
      <c r="H58" s="78" t="s">
        <v>77</v>
      </c>
      <c r="I58" s="79">
        <v>2</v>
      </c>
      <c r="J58" s="31">
        <f t="shared" si="4"/>
        <v>3.0769230769230771E-2</v>
      </c>
      <c r="K58" s="31">
        <f t="shared" si="5"/>
        <v>4.4444444444444446E-2</v>
      </c>
      <c r="L58" s="39" t="str">
        <f t="shared" si="3"/>
        <v>участник</v>
      </c>
      <c r="M58" s="81" t="s">
        <v>64</v>
      </c>
      <c r="N58" s="81" t="s">
        <v>63</v>
      </c>
    </row>
    <row r="59" spans="1:18">
      <c r="A59" s="28">
        <v>7</v>
      </c>
      <c r="B59" s="42" t="s">
        <v>11</v>
      </c>
      <c r="C59" s="75" t="s">
        <v>351</v>
      </c>
      <c r="D59" s="75" t="s">
        <v>346</v>
      </c>
      <c r="E59" s="75" t="s">
        <v>344</v>
      </c>
      <c r="F59" s="81" t="s">
        <v>63</v>
      </c>
      <c r="G59" s="82" t="s">
        <v>83</v>
      </c>
      <c r="H59" s="78" t="s">
        <v>74</v>
      </c>
      <c r="I59" s="79">
        <v>1</v>
      </c>
      <c r="J59" s="31">
        <f t="shared" si="4"/>
        <v>1.5384615384615385E-2</v>
      </c>
      <c r="K59" s="31">
        <f t="shared" si="5"/>
        <v>2.2222222222222223E-2</v>
      </c>
      <c r="L59" s="39" t="str">
        <f t="shared" si="3"/>
        <v>участник</v>
      </c>
      <c r="M59" s="35" t="s">
        <v>90</v>
      </c>
      <c r="N59" s="81" t="s">
        <v>63</v>
      </c>
    </row>
    <row r="61" spans="1:18">
      <c r="B61" s="33" t="s">
        <v>21</v>
      </c>
    </row>
    <row r="63" spans="1:18">
      <c r="B63" s="10" t="s">
        <v>91</v>
      </c>
      <c r="C63" s="10" t="s">
        <v>85</v>
      </c>
    </row>
    <row r="64" spans="1:18">
      <c r="B64" s="10" t="s">
        <v>92</v>
      </c>
      <c r="C64" s="10" t="s">
        <v>86</v>
      </c>
    </row>
    <row r="65" spans="3:3">
      <c r="C65" s="10" t="s">
        <v>87</v>
      </c>
    </row>
    <row r="66" spans="3:3">
      <c r="C66" s="10" t="s">
        <v>88</v>
      </c>
    </row>
    <row r="67" spans="3:3">
      <c r="C67" s="10" t="s">
        <v>89</v>
      </c>
    </row>
  </sheetData>
  <protectedRanges>
    <protectedRange sqref="J11:J59" name="Диапазон1_3_1"/>
    <protectedRange sqref="K11:K59" name="Диапазон1_1_1_1"/>
    <protectedRange sqref="L11:L59" name="Диапазон1_2_1_1_1"/>
  </protectedRanges>
  <autoFilter ref="A10:R10">
    <sortState ref="A11:R59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B10:E10 C11:E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opLeftCell="A3" zoomScaleNormal="100" workbookViewId="0">
      <selection activeCell="I10" sqref="I10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9.1406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2.5703125" style="10" customWidth="1"/>
    <col min="14" max="14" width="20.140625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21.710937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67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COUNTA(I11:I45)</f>
        <v>35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COUNTIF(L11:L45,"победитель")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COUNTIF(L11:L45,"призер")</f>
        <v>3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COUNTIF(L11:L45,"участник")</f>
        <v>31</v>
      </c>
    </row>
    <row r="7" spans="1:18">
      <c r="A7" s="40" t="s">
        <v>5</v>
      </c>
      <c r="B7" s="15"/>
      <c r="C7" s="40">
        <v>6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>
        <v>45923</v>
      </c>
      <c r="F8" s="17"/>
      <c r="Q8" s="22" t="s">
        <v>29</v>
      </c>
      <c r="R8" s="21">
        <f>(R4+R5)/R2</f>
        <v>0.11428571428571428</v>
      </c>
    </row>
    <row r="9" spans="1:18">
      <c r="C9" s="156" t="s">
        <v>22</v>
      </c>
      <c r="D9" s="156"/>
      <c r="E9" s="14">
        <v>65</v>
      </c>
      <c r="G9" s="18" t="s">
        <v>38</v>
      </c>
      <c r="H9" s="46">
        <f>E9/2</f>
        <v>32.5</v>
      </c>
      <c r="J9" s="23" t="s">
        <v>12</v>
      </c>
      <c r="K9" s="24">
        <f>MAX(I11:I45)</f>
        <v>28</v>
      </c>
      <c r="L9" s="25" t="str">
        <f>IF(K9*100/E9&gt;=50,"победитель","участник")</f>
        <v>участник</v>
      </c>
      <c r="P9" s="26">
        <f>R8-45%</f>
        <v>-0.33571428571428574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30</v>
      </c>
      <c r="B11" s="42" t="s">
        <v>11</v>
      </c>
      <c r="C11" s="121" t="s">
        <v>352</v>
      </c>
      <c r="D11" s="121" t="s">
        <v>351</v>
      </c>
      <c r="E11" s="121" t="s">
        <v>343</v>
      </c>
      <c r="F11" s="128" t="s">
        <v>63</v>
      </c>
      <c r="G11" s="123" t="s">
        <v>310</v>
      </c>
      <c r="H11" s="124" t="s">
        <v>314</v>
      </c>
      <c r="I11" s="125">
        <v>28</v>
      </c>
      <c r="J11" s="31">
        <f t="shared" ref="J11:J45" si="0">IF(I11="","",I11/$E$9)</f>
        <v>0.43076923076923079</v>
      </c>
      <c r="K11" s="31">
        <f t="shared" ref="K11:K45" si="1">IF(I11="","",I11/$K$9)</f>
        <v>1</v>
      </c>
      <c r="L11" s="39" t="s">
        <v>188</v>
      </c>
      <c r="M11" s="128" t="s">
        <v>321</v>
      </c>
      <c r="N11" s="35" t="s">
        <v>63</v>
      </c>
      <c r="O11" s="10"/>
      <c r="P11" s="10"/>
      <c r="Q11" s="10"/>
      <c r="R11" s="10"/>
    </row>
    <row r="12" spans="1:18" s="32" customFormat="1" ht="12.95" customHeight="1">
      <c r="A12" s="28">
        <v>29</v>
      </c>
      <c r="B12" s="42" t="s">
        <v>11</v>
      </c>
      <c r="C12" s="121" t="s">
        <v>358</v>
      </c>
      <c r="D12" s="121" t="s">
        <v>355</v>
      </c>
      <c r="E12" s="121" t="s">
        <v>357</v>
      </c>
      <c r="F12" s="128" t="s">
        <v>63</v>
      </c>
      <c r="G12" s="123" t="s">
        <v>310</v>
      </c>
      <c r="H12" s="124" t="s">
        <v>313</v>
      </c>
      <c r="I12" s="125">
        <v>27</v>
      </c>
      <c r="J12" s="31">
        <f t="shared" si="0"/>
        <v>0.41538461538461541</v>
      </c>
      <c r="K12" s="31">
        <f t="shared" si="1"/>
        <v>0.9642857142857143</v>
      </c>
      <c r="L12" s="39" t="s">
        <v>187</v>
      </c>
      <c r="M12" s="128" t="s">
        <v>321</v>
      </c>
      <c r="N12" s="35" t="s">
        <v>63</v>
      </c>
      <c r="O12" s="10"/>
      <c r="P12" s="10"/>
      <c r="Q12" s="10"/>
      <c r="R12" s="10"/>
    </row>
    <row r="13" spans="1:18">
      <c r="A13" s="28">
        <v>31</v>
      </c>
      <c r="B13" s="42" t="s">
        <v>11</v>
      </c>
      <c r="C13" s="121" t="s">
        <v>343</v>
      </c>
      <c r="D13" s="121" t="s">
        <v>343</v>
      </c>
      <c r="E13" s="121" t="s">
        <v>351</v>
      </c>
      <c r="F13" s="128" t="s">
        <v>63</v>
      </c>
      <c r="G13" s="123" t="s">
        <v>310</v>
      </c>
      <c r="H13" s="124" t="s">
        <v>315</v>
      </c>
      <c r="I13" s="125">
        <v>26</v>
      </c>
      <c r="J13" s="31">
        <f t="shared" si="0"/>
        <v>0.4</v>
      </c>
      <c r="K13" s="31">
        <f t="shared" si="1"/>
        <v>0.9285714285714286</v>
      </c>
      <c r="L13" s="39" t="s">
        <v>187</v>
      </c>
      <c r="M13" s="128" t="s">
        <v>321</v>
      </c>
      <c r="N13" s="35" t="s">
        <v>63</v>
      </c>
    </row>
    <row r="14" spans="1:18">
      <c r="A14" s="28">
        <v>7</v>
      </c>
      <c r="B14" s="42" t="s">
        <v>11</v>
      </c>
      <c r="C14" s="75" t="s">
        <v>349</v>
      </c>
      <c r="D14" s="75" t="s">
        <v>349</v>
      </c>
      <c r="E14" s="75" t="s">
        <v>349</v>
      </c>
      <c r="F14" s="76" t="s">
        <v>153</v>
      </c>
      <c r="G14" s="82" t="s">
        <v>174</v>
      </c>
      <c r="H14" s="78" t="s">
        <v>160</v>
      </c>
      <c r="I14" s="79">
        <v>25</v>
      </c>
      <c r="J14" s="31">
        <f t="shared" si="0"/>
        <v>0.38461538461538464</v>
      </c>
      <c r="K14" s="31">
        <f t="shared" si="1"/>
        <v>0.8928571428571429</v>
      </c>
      <c r="L14" s="39" t="s">
        <v>187</v>
      </c>
      <c r="M14" s="81" t="s">
        <v>90</v>
      </c>
      <c r="N14" s="35" t="s">
        <v>63</v>
      </c>
    </row>
    <row r="15" spans="1:18">
      <c r="A15" s="28">
        <v>8</v>
      </c>
      <c r="B15" s="42" t="s">
        <v>11</v>
      </c>
      <c r="C15" s="75" t="s">
        <v>363</v>
      </c>
      <c r="D15" s="75" t="s">
        <v>346</v>
      </c>
      <c r="E15" s="75" t="s">
        <v>357</v>
      </c>
      <c r="F15" s="76" t="s">
        <v>153</v>
      </c>
      <c r="G15" s="82" t="s">
        <v>174</v>
      </c>
      <c r="H15" s="78" t="s">
        <v>161</v>
      </c>
      <c r="I15" s="79">
        <v>19</v>
      </c>
      <c r="J15" s="31">
        <f t="shared" si="0"/>
        <v>0.29230769230769232</v>
      </c>
      <c r="K15" s="31">
        <f t="shared" si="1"/>
        <v>0.6785714285714286</v>
      </c>
      <c r="L15" s="39" t="str">
        <f t="shared" ref="L15:L45" si="2">IF(I15="","",IF($K$9=I15,$L$9,IF(I15&gt;=$H$9,"призер","участник")))</f>
        <v>участник</v>
      </c>
      <c r="M15" s="81" t="s">
        <v>90</v>
      </c>
      <c r="N15" s="35" t="s">
        <v>63</v>
      </c>
    </row>
    <row r="16" spans="1:18">
      <c r="A16" s="28">
        <v>25</v>
      </c>
      <c r="B16" s="42" t="s">
        <v>11</v>
      </c>
      <c r="C16" s="121" t="s">
        <v>344</v>
      </c>
      <c r="D16" s="121" t="s">
        <v>355</v>
      </c>
      <c r="E16" s="121" t="s">
        <v>354</v>
      </c>
      <c r="F16" s="128" t="s">
        <v>63</v>
      </c>
      <c r="G16" s="123" t="s">
        <v>302</v>
      </c>
      <c r="H16" s="124" t="s">
        <v>308</v>
      </c>
      <c r="I16" s="125">
        <v>19</v>
      </c>
      <c r="J16" s="31">
        <f t="shared" si="0"/>
        <v>0.29230769230769232</v>
      </c>
      <c r="K16" s="31">
        <f t="shared" si="1"/>
        <v>0.6785714285714286</v>
      </c>
      <c r="L16" s="39" t="str">
        <f t="shared" si="2"/>
        <v>участник</v>
      </c>
      <c r="M16" s="128" t="s">
        <v>320</v>
      </c>
      <c r="N16" s="35" t="s">
        <v>63</v>
      </c>
    </row>
    <row r="17" spans="1:18">
      <c r="A17" s="28">
        <v>9</v>
      </c>
      <c r="B17" s="42" t="s">
        <v>11</v>
      </c>
      <c r="C17" s="75" t="s">
        <v>351</v>
      </c>
      <c r="D17" s="75" t="s">
        <v>350</v>
      </c>
      <c r="E17" s="75" t="s">
        <v>355</v>
      </c>
      <c r="F17" s="76" t="s">
        <v>153</v>
      </c>
      <c r="G17" s="82" t="s">
        <v>174</v>
      </c>
      <c r="H17" s="78" t="s">
        <v>162</v>
      </c>
      <c r="I17" s="79">
        <v>16</v>
      </c>
      <c r="J17" s="31">
        <f t="shared" si="0"/>
        <v>0.24615384615384617</v>
      </c>
      <c r="K17" s="31">
        <f t="shared" si="1"/>
        <v>0.5714285714285714</v>
      </c>
      <c r="L17" s="39" t="str">
        <f t="shared" si="2"/>
        <v>участник</v>
      </c>
      <c r="M17" s="81" t="s">
        <v>90</v>
      </c>
      <c r="N17" s="35" t="s">
        <v>63</v>
      </c>
    </row>
    <row r="18" spans="1:18">
      <c r="A18" s="28">
        <v>22</v>
      </c>
      <c r="B18" s="42" t="s">
        <v>11</v>
      </c>
      <c r="C18" s="121" t="s">
        <v>353</v>
      </c>
      <c r="D18" s="121" t="s">
        <v>343</v>
      </c>
      <c r="E18" s="121" t="s">
        <v>343</v>
      </c>
      <c r="F18" s="126" t="s">
        <v>63</v>
      </c>
      <c r="G18" s="127" t="s">
        <v>302</v>
      </c>
      <c r="H18" s="124" t="s">
        <v>305</v>
      </c>
      <c r="I18" s="125">
        <v>14</v>
      </c>
      <c r="J18" s="31">
        <f t="shared" si="0"/>
        <v>0.2153846153846154</v>
      </c>
      <c r="K18" s="31">
        <f t="shared" si="1"/>
        <v>0.5</v>
      </c>
      <c r="L18" s="39" t="str">
        <f t="shared" si="2"/>
        <v>участник</v>
      </c>
      <c r="M18" s="128" t="s">
        <v>320</v>
      </c>
      <c r="N18" s="35" t="s">
        <v>63</v>
      </c>
    </row>
    <row r="19" spans="1:18">
      <c r="A19" s="28">
        <v>32</v>
      </c>
      <c r="B19" s="42" t="s">
        <v>11</v>
      </c>
      <c r="C19" s="121" t="s">
        <v>353</v>
      </c>
      <c r="D19" s="121" t="s">
        <v>351</v>
      </c>
      <c r="E19" s="121" t="s">
        <v>343</v>
      </c>
      <c r="F19" s="128" t="s">
        <v>63</v>
      </c>
      <c r="G19" s="123" t="s">
        <v>310</v>
      </c>
      <c r="H19" s="124" t="s">
        <v>316</v>
      </c>
      <c r="I19" s="125">
        <v>14</v>
      </c>
      <c r="J19" s="31">
        <f t="shared" si="0"/>
        <v>0.2153846153846154</v>
      </c>
      <c r="K19" s="31">
        <f t="shared" si="1"/>
        <v>0.5</v>
      </c>
      <c r="L19" s="39" t="str">
        <f t="shared" si="2"/>
        <v>участник</v>
      </c>
      <c r="M19" s="128" t="s">
        <v>321</v>
      </c>
      <c r="N19" s="35" t="s">
        <v>63</v>
      </c>
    </row>
    <row r="20" spans="1:18">
      <c r="A20" s="28">
        <v>10</v>
      </c>
      <c r="B20" s="42" t="s">
        <v>11</v>
      </c>
      <c r="C20" s="75" t="s">
        <v>365</v>
      </c>
      <c r="D20" s="75" t="s">
        <v>344</v>
      </c>
      <c r="E20" s="75" t="s">
        <v>359</v>
      </c>
      <c r="F20" s="76" t="s">
        <v>153</v>
      </c>
      <c r="G20" s="82" t="s">
        <v>174</v>
      </c>
      <c r="H20" s="78" t="s">
        <v>163</v>
      </c>
      <c r="I20" s="79">
        <v>11</v>
      </c>
      <c r="J20" s="31">
        <f t="shared" si="0"/>
        <v>0.16923076923076924</v>
      </c>
      <c r="K20" s="31">
        <f t="shared" si="1"/>
        <v>0.39285714285714285</v>
      </c>
      <c r="L20" s="39" t="str">
        <f t="shared" si="2"/>
        <v>участник</v>
      </c>
      <c r="M20" s="81" t="s">
        <v>90</v>
      </c>
      <c r="N20" s="35" t="s">
        <v>63</v>
      </c>
    </row>
    <row r="21" spans="1:18">
      <c r="A21" s="28">
        <v>15</v>
      </c>
      <c r="B21" s="42" t="s">
        <v>11</v>
      </c>
      <c r="C21" s="75" t="s">
        <v>355</v>
      </c>
      <c r="D21" s="75" t="s">
        <v>346</v>
      </c>
      <c r="E21" s="75" t="s">
        <v>351</v>
      </c>
      <c r="F21" s="76" t="s">
        <v>153</v>
      </c>
      <c r="G21" s="82" t="s">
        <v>175</v>
      </c>
      <c r="H21" s="78" t="s">
        <v>168</v>
      </c>
      <c r="I21" s="79">
        <v>11</v>
      </c>
      <c r="J21" s="31">
        <f t="shared" si="0"/>
        <v>0.16923076923076924</v>
      </c>
      <c r="K21" s="31">
        <f t="shared" si="1"/>
        <v>0.39285714285714285</v>
      </c>
      <c r="L21" s="39" t="str">
        <f t="shared" si="2"/>
        <v>участник</v>
      </c>
      <c r="M21" s="81" t="s">
        <v>173</v>
      </c>
      <c r="N21" s="35" t="s">
        <v>63</v>
      </c>
    </row>
    <row r="22" spans="1:18">
      <c r="A22" s="28">
        <v>23</v>
      </c>
      <c r="B22" s="42" t="s">
        <v>11</v>
      </c>
      <c r="C22" s="121" t="s">
        <v>345</v>
      </c>
      <c r="D22" s="121" t="s">
        <v>366</v>
      </c>
      <c r="E22" s="121" t="s">
        <v>354</v>
      </c>
      <c r="F22" s="128" t="s">
        <v>63</v>
      </c>
      <c r="G22" s="123" t="s">
        <v>302</v>
      </c>
      <c r="H22" s="124" t="s">
        <v>306</v>
      </c>
      <c r="I22" s="125">
        <v>11</v>
      </c>
      <c r="J22" s="31">
        <f t="shared" si="0"/>
        <v>0.16923076923076924</v>
      </c>
      <c r="K22" s="31">
        <f t="shared" si="1"/>
        <v>0.39285714285714285</v>
      </c>
      <c r="L22" s="39" t="str">
        <f t="shared" si="2"/>
        <v>участник</v>
      </c>
      <c r="M22" s="128" t="s">
        <v>320</v>
      </c>
      <c r="N22" s="35" t="s">
        <v>63</v>
      </c>
    </row>
    <row r="23" spans="1:18">
      <c r="A23" s="28">
        <v>5</v>
      </c>
      <c r="B23" s="42" t="s">
        <v>11</v>
      </c>
      <c r="C23" s="75" t="s">
        <v>359</v>
      </c>
      <c r="D23" s="75" t="s">
        <v>346</v>
      </c>
      <c r="E23" s="75" t="s">
        <v>343</v>
      </c>
      <c r="F23" s="76" t="s">
        <v>153</v>
      </c>
      <c r="G23" s="77" t="s">
        <v>174</v>
      </c>
      <c r="H23" s="78" t="s">
        <v>158</v>
      </c>
      <c r="I23" s="79">
        <v>10</v>
      </c>
      <c r="J23" s="31">
        <f t="shared" si="0"/>
        <v>0.15384615384615385</v>
      </c>
      <c r="K23" s="31">
        <f t="shared" si="1"/>
        <v>0.35714285714285715</v>
      </c>
      <c r="L23" s="39" t="str">
        <f t="shared" si="2"/>
        <v>участник</v>
      </c>
      <c r="M23" s="81" t="s">
        <v>90</v>
      </c>
      <c r="N23" s="35" t="s">
        <v>63</v>
      </c>
    </row>
    <row r="24" spans="1:18">
      <c r="A24" s="28">
        <v>18</v>
      </c>
      <c r="B24" s="42" t="s">
        <v>11</v>
      </c>
      <c r="C24" s="75" t="s">
        <v>345</v>
      </c>
      <c r="D24" s="75" t="s">
        <v>343</v>
      </c>
      <c r="E24" s="75" t="s">
        <v>354</v>
      </c>
      <c r="F24" s="76" t="s">
        <v>153</v>
      </c>
      <c r="G24" s="77" t="s">
        <v>175</v>
      </c>
      <c r="H24" s="78" t="s">
        <v>171</v>
      </c>
      <c r="I24" s="79">
        <v>10</v>
      </c>
      <c r="J24" s="31">
        <f t="shared" si="0"/>
        <v>0.15384615384615385</v>
      </c>
      <c r="K24" s="31">
        <f t="shared" si="1"/>
        <v>0.35714285714285715</v>
      </c>
      <c r="L24" s="39" t="str">
        <f t="shared" si="2"/>
        <v>участник</v>
      </c>
      <c r="M24" s="81" t="s">
        <v>173</v>
      </c>
      <c r="N24" s="35" t="s">
        <v>63</v>
      </c>
    </row>
    <row r="25" spans="1:18">
      <c r="A25" s="28">
        <v>19</v>
      </c>
      <c r="B25" s="42" t="s">
        <v>11</v>
      </c>
      <c r="C25" s="75" t="s">
        <v>349</v>
      </c>
      <c r="D25" s="75" t="s">
        <v>358</v>
      </c>
      <c r="E25" s="75" t="s">
        <v>354</v>
      </c>
      <c r="F25" s="76" t="s">
        <v>153</v>
      </c>
      <c r="G25" s="77" t="s">
        <v>175</v>
      </c>
      <c r="H25" s="78" t="s">
        <v>172</v>
      </c>
      <c r="I25" s="79">
        <v>10</v>
      </c>
      <c r="J25" s="31">
        <f t="shared" si="0"/>
        <v>0.15384615384615385</v>
      </c>
      <c r="K25" s="31">
        <f t="shared" si="1"/>
        <v>0.35714285714285715</v>
      </c>
      <c r="L25" s="39" t="str">
        <f t="shared" si="2"/>
        <v>участник</v>
      </c>
      <c r="M25" s="81" t="s">
        <v>173</v>
      </c>
      <c r="N25" s="35" t="s">
        <v>63</v>
      </c>
    </row>
    <row r="26" spans="1:18">
      <c r="A26" s="28">
        <v>21</v>
      </c>
      <c r="B26" s="42" t="s">
        <v>11</v>
      </c>
      <c r="C26" s="121" t="s">
        <v>350</v>
      </c>
      <c r="D26" s="121" t="s">
        <v>351</v>
      </c>
      <c r="E26" s="121" t="s">
        <v>344</v>
      </c>
      <c r="F26" s="128" t="s">
        <v>63</v>
      </c>
      <c r="G26" s="123" t="s">
        <v>302</v>
      </c>
      <c r="H26" s="124" t="s">
        <v>304</v>
      </c>
      <c r="I26" s="125">
        <v>10</v>
      </c>
      <c r="J26" s="31">
        <f t="shared" si="0"/>
        <v>0.15384615384615385</v>
      </c>
      <c r="K26" s="31">
        <f t="shared" si="1"/>
        <v>0.35714285714285715</v>
      </c>
      <c r="L26" s="39" t="str">
        <f t="shared" si="2"/>
        <v>участник</v>
      </c>
      <c r="M26" s="128" t="s">
        <v>320</v>
      </c>
      <c r="N26" s="81" t="s">
        <v>63</v>
      </c>
    </row>
    <row r="27" spans="1:18">
      <c r="A27" s="28">
        <v>33</v>
      </c>
      <c r="B27" s="42" t="s">
        <v>11</v>
      </c>
      <c r="C27" s="121" t="s">
        <v>361</v>
      </c>
      <c r="D27" s="121" t="s">
        <v>353</v>
      </c>
      <c r="E27" s="121" t="s">
        <v>343</v>
      </c>
      <c r="F27" s="128" t="s">
        <v>63</v>
      </c>
      <c r="G27" s="123" t="s">
        <v>310</v>
      </c>
      <c r="H27" s="124" t="s">
        <v>317</v>
      </c>
      <c r="I27" s="125">
        <v>10</v>
      </c>
      <c r="J27" s="31">
        <f t="shared" si="0"/>
        <v>0.15384615384615385</v>
      </c>
      <c r="K27" s="31">
        <f t="shared" si="1"/>
        <v>0.35714285714285715</v>
      </c>
      <c r="L27" s="39" t="str">
        <f t="shared" si="2"/>
        <v>участник</v>
      </c>
      <c r="M27" s="128" t="s">
        <v>321</v>
      </c>
      <c r="N27" s="81" t="s">
        <v>63</v>
      </c>
    </row>
    <row r="28" spans="1:18">
      <c r="A28" s="28">
        <v>6</v>
      </c>
      <c r="B28" s="42" t="s">
        <v>11</v>
      </c>
      <c r="C28" s="75" t="s">
        <v>349</v>
      </c>
      <c r="D28" s="75" t="s">
        <v>343</v>
      </c>
      <c r="E28" s="75" t="s">
        <v>360</v>
      </c>
      <c r="F28" s="76" t="s">
        <v>153</v>
      </c>
      <c r="G28" s="77" t="s">
        <v>174</v>
      </c>
      <c r="H28" s="78" t="s">
        <v>159</v>
      </c>
      <c r="I28" s="79">
        <v>9</v>
      </c>
      <c r="J28" s="31">
        <f t="shared" si="0"/>
        <v>0.13846153846153847</v>
      </c>
      <c r="K28" s="31">
        <f t="shared" si="1"/>
        <v>0.32142857142857145</v>
      </c>
      <c r="L28" s="39" t="str">
        <f t="shared" si="2"/>
        <v>участник</v>
      </c>
      <c r="M28" s="81" t="s">
        <v>90</v>
      </c>
      <c r="N28" s="81" t="s">
        <v>63</v>
      </c>
    </row>
    <row r="29" spans="1:18">
      <c r="A29" s="28">
        <v>11</v>
      </c>
      <c r="B29" s="42" t="s">
        <v>11</v>
      </c>
      <c r="C29" s="75" t="s">
        <v>344</v>
      </c>
      <c r="D29" s="75" t="s">
        <v>346</v>
      </c>
      <c r="E29" s="75" t="s">
        <v>346</v>
      </c>
      <c r="F29" s="76" t="s">
        <v>153</v>
      </c>
      <c r="G29" s="77" t="s">
        <v>174</v>
      </c>
      <c r="H29" s="78" t="s">
        <v>164</v>
      </c>
      <c r="I29" s="79">
        <v>9</v>
      </c>
      <c r="J29" s="31">
        <f t="shared" si="0"/>
        <v>0.13846153846153847</v>
      </c>
      <c r="K29" s="31">
        <f t="shared" si="1"/>
        <v>0.32142857142857145</v>
      </c>
      <c r="L29" s="39" t="str">
        <f t="shared" si="2"/>
        <v>участник</v>
      </c>
      <c r="M29" s="81" t="s">
        <v>90</v>
      </c>
      <c r="N29" s="81" t="s">
        <v>63</v>
      </c>
    </row>
    <row r="30" spans="1:18">
      <c r="A30" s="28">
        <v>20</v>
      </c>
      <c r="B30" s="42" t="s">
        <v>11</v>
      </c>
      <c r="C30" s="111" t="s">
        <v>345</v>
      </c>
      <c r="D30" s="111" t="s">
        <v>343</v>
      </c>
      <c r="E30" s="111" t="s">
        <v>355</v>
      </c>
      <c r="F30" s="112" t="s">
        <v>63</v>
      </c>
      <c r="G30" s="113" t="s">
        <v>302</v>
      </c>
      <c r="H30" s="114" t="s">
        <v>303</v>
      </c>
      <c r="I30" s="115">
        <v>9</v>
      </c>
      <c r="J30" s="31">
        <f t="shared" si="0"/>
        <v>0.13846153846153847</v>
      </c>
      <c r="K30" s="31">
        <f t="shared" si="1"/>
        <v>0.32142857142857145</v>
      </c>
      <c r="L30" s="39" t="str">
        <f t="shared" si="2"/>
        <v>участник</v>
      </c>
      <c r="M30" s="116" t="s">
        <v>320</v>
      </c>
      <c r="N30" s="81" t="s">
        <v>63</v>
      </c>
    </row>
    <row r="31" spans="1:18">
      <c r="A31" s="28">
        <v>1</v>
      </c>
      <c r="B31" s="42" t="s">
        <v>11</v>
      </c>
      <c r="C31" s="75" t="s">
        <v>369</v>
      </c>
      <c r="D31" s="75" t="s">
        <v>343</v>
      </c>
      <c r="E31" s="75" t="s">
        <v>351</v>
      </c>
      <c r="F31" s="81" t="s">
        <v>153</v>
      </c>
      <c r="G31" s="82" t="s">
        <v>174</v>
      </c>
      <c r="H31" s="78" t="s">
        <v>154</v>
      </c>
      <c r="I31" s="79">
        <v>8</v>
      </c>
      <c r="J31" s="31">
        <f t="shared" si="0"/>
        <v>0.12307692307692308</v>
      </c>
      <c r="K31" s="31">
        <f t="shared" si="1"/>
        <v>0.2857142857142857</v>
      </c>
      <c r="L31" s="39" t="str">
        <f t="shared" si="2"/>
        <v>участник</v>
      </c>
      <c r="M31" s="81" t="s">
        <v>90</v>
      </c>
      <c r="N31" s="81" t="s">
        <v>63</v>
      </c>
      <c r="O31" s="62"/>
      <c r="P31" s="62"/>
      <c r="Q31" s="62"/>
      <c r="R31" s="62"/>
    </row>
    <row r="32" spans="1:18">
      <c r="A32" s="28">
        <v>28</v>
      </c>
      <c r="B32" s="42" t="s">
        <v>11</v>
      </c>
      <c r="C32" s="111" t="s">
        <v>351</v>
      </c>
      <c r="D32" s="111" t="s">
        <v>346</v>
      </c>
      <c r="E32" s="111" t="s">
        <v>343</v>
      </c>
      <c r="F32" s="128" t="s">
        <v>63</v>
      </c>
      <c r="G32" s="123" t="s">
        <v>310</v>
      </c>
      <c r="H32" s="114" t="s">
        <v>312</v>
      </c>
      <c r="I32" s="115">
        <v>8</v>
      </c>
      <c r="J32" s="31">
        <f t="shared" si="0"/>
        <v>0.12307692307692308</v>
      </c>
      <c r="K32" s="31">
        <f t="shared" si="1"/>
        <v>0.2857142857142857</v>
      </c>
      <c r="L32" s="39" t="str">
        <f t="shared" si="2"/>
        <v>участник</v>
      </c>
      <c r="M32" s="116" t="s">
        <v>321</v>
      </c>
      <c r="N32" s="81" t="s">
        <v>63</v>
      </c>
    </row>
    <row r="33" spans="1:18">
      <c r="A33" s="28">
        <v>2</v>
      </c>
      <c r="B33" s="42" t="s">
        <v>11</v>
      </c>
      <c r="C33" s="75" t="s">
        <v>355</v>
      </c>
      <c r="D33" s="75" t="s">
        <v>347</v>
      </c>
      <c r="E33" s="75" t="s">
        <v>358</v>
      </c>
      <c r="F33" s="81" t="s">
        <v>153</v>
      </c>
      <c r="G33" s="82" t="s">
        <v>174</v>
      </c>
      <c r="H33" s="78" t="s">
        <v>155</v>
      </c>
      <c r="I33" s="79">
        <v>7</v>
      </c>
      <c r="J33" s="31">
        <f t="shared" si="0"/>
        <v>0.1076923076923077</v>
      </c>
      <c r="K33" s="31">
        <f t="shared" si="1"/>
        <v>0.25</v>
      </c>
      <c r="L33" s="39" t="str">
        <f t="shared" si="2"/>
        <v>участник</v>
      </c>
      <c r="M33" s="81" t="s">
        <v>90</v>
      </c>
      <c r="N33" s="81" t="s">
        <v>63</v>
      </c>
      <c r="O33" s="62"/>
      <c r="P33" s="62"/>
      <c r="Q33" s="62"/>
      <c r="R33" s="62"/>
    </row>
    <row r="34" spans="1:18">
      <c r="A34" s="28">
        <v>12</v>
      </c>
      <c r="B34" s="42" t="s">
        <v>11</v>
      </c>
      <c r="C34" s="75" t="s">
        <v>353</v>
      </c>
      <c r="D34" s="75" t="s">
        <v>351</v>
      </c>
      <c r="E34" s="75" t="s">
        <v>346</v>
      </c>
      <c r="F34" s="81" t="s">
        <v>153</v>
      </c>
      <c r="G34" s="82" t="s">
        <v>175</v>
      </c>
      <c r="H34" s="78" t="s">
        <v>165</v>
      </c>
      <c r="I34" s="79">
        <v>7</v>
      </c>
      <c r="J34" s="31">
        <f t="shared" si="0"/>
        <v>0.1076923076923077</v>
      </c>
      <c r="K34" s="31">
        <f t="shared" si="1"/>
        <v>0.25</v>
      </c>
      <c r="L34" s="39" t="str">
        <f t="shared" si="2"/>
        <v>участник</v>
      </c>
      <c r="M34" s="81" t="s">
        <v>173</v>
      </c>
      <c r="N34" s="81" t="s">
        <v>63</v>
      </c>
    </row>
    <row r="35" spans="1:18">
      <c r="A35" s="28">
        <v>16</v>
      </c>
      <c r="B35" s="42" t="s">
        <v>11</v>
      </c>
      <c r="C35" s="75" t="s">
        <v>350</v>
      </c>
      <c r="D35" s="75" t="s">
        <v>360</v>
      </c>
      <c r="E35" s="75" t="s">
        <v>344</v>
      </c>
      <c r="F35" s="81" t="s">
        <v>153</v>
      </c>
      <c r="G35" s="82" t="s">
        <v>175</v>
      </c>
      <c r="H35" s="78" t="s">
        <v>169</v>
      </c>
      <c r="I35" s="79">
        <v>7</v>
      </c>
      <c r="J35" s="31">
        <f t="shared" si="0"/>
        <v>0.1076923076923077</v>
      </c>
      <c r="K35" s="31">
        <f t="shared" si="1"/>
        <v>0.25</v>
      </c>
      <c r="L35" s="39" t="str">
        <f t="shared" si="2"/>
        <v>участник</v>
      </c>
      <c r="M35" s="81" t="s">
        <v>173</v>
      </c>
      <c r="N35" s="81" t="s">
        <v>63</v>
      </c>
    </row>
    <row r="36" spans="1:18">
      <c r="A36" s="28">
        <v>17</v>
      </c>
      <c r="B36" s="42" t="s">
        <v>11</v>
      </c>
      <c r="C36" s="75" t="s">
        <v>350</v>
      </c>
      <c r="D36" s="75" t="s">
        <v>343</v>
      </c>
      <c r="E36" s="75" t="s">
        <v>354</v>
      </c>
      <c r="F36" s="81" t="s">
        <v>153</v>
      </c>
      <c r="G36" s="82" t="s">
        <v>175</v>
      </c>
      <c r="H36" s="78" t="s">
        <v>170</v>
      </c>
      <c r="I36" s="79">
        <v>7</v>
      </c>
      <c r="J36" s="31">
        <f t="shared" si="0"/>
        <v>0.1076923076923077</v>
      </c>
      <c r="K36" s="31">
        <f t="shared" si="1"/>
        <v>0.25</v>
      </c>
      <c r="L36" s="39" t="str">
        <f t="shared" si="2"/>
        <v>участник</v>
      </c>
      <c r="M36" s="81" t="s">
        <v>173</v>
      </c>
      <c r="N36" s="81" t="s">
        <v>63</v>
      </c>
    </row>
    <row r="37" spans="1:18">
      <c r="A37" s="28">
        <v>27</v>
      </c>
      <c r="B37" s="42" t="s">
        <v>11</v>
      </c>
      <c r="C37" s="111" t="s">
        <v>349</v>
      </c>
      <c r="D37" s="111" t="s">
        <v>355</v>
      </c>
      <c r="E37" s="111" t="s">
        <v>367</v>
      </c>
      <c r="F37" s="112" t="s">
        <v>63</v>
      </c>
      <c r="G37" s="113" t="s">
        <v>310</v>
      </c>
      <c r="H37" s="114" t="s">
        <v>311</v>
      </c>
      <c r="I37" s="115">
        <v>7</v>
      </c>
      <c r="J37" s="31">
        <f t="shared" si="0"/>
        <v>0.1076923076923077</v>
      </c>
      <c r="K37" s="31">
        <f t="shared" si="1"/>
        <v>0.25</v>
      </c>
      <c r="L37" s="39" t="str">
        <f t="shared" si="2"/>
        <v>участник</v>
      </c>
      <c r="M37" s="116" t="s">
        <v>321</v>
      </c>
      <c r="N37" s="81" t="s">
        <v>63</v>
      </c>
    </row>
    <row r="38" spans="1:18">
      <c r="A38" s="28">
        <v>3</v>
      </c>
      <c r="B38" s="42" t="s">
        <v>11</v>
      </c>
      <c r="C38" s="75" t="s">
        <v>347</v>
      </c>
      <c r="D38" s="75" t="s">
        <v>351</v>
      </c>
      <c r="E38" s="75" t="s">
        <v>355</v>
      </c>
      <c r="F38" s="80" t="s">
        <v>153</v>
      </c>
      <c r="G38" s="82" t="s">
        <v>174</v>
      </c>
      <c r="H38" s="78" t="s">
        <v>156</v>
      </c>
      <c r="I38" s="79">
        <v>6</v>
      </c>
      <c r="J38" s="31">
        <f t="shared" si="0"/>
        <v>9.2307692307692313E-2</v>
      </c>
      <c r="K38" s="31">
        <f t="shared" si="1"/>
        <v>0.21428571428571427</v>
      </c>
      <c r="L38" s="39" t="str">
        <f t="shared" si="2"/>
        <v>участник</v>
      </c>
      <c r="M38" s="81" t="s">
        <v>90</v>
      </c>
      <c r="N38" s="81" t="s">
        <v>63</v>
      </c>
    </row>
    <row r="39" spans="1:18">
      <c r="A39" s="28">
        <v>24</v>
      </c>
      <c r="B39" s="42" t="s">
        <v>11</v>
      </c>
      <c r="C39" s="111" t="s">
        <v>355</v>
      </c>
      <c r="D39" s="111" t="s">
        <v>349</v>
      </c>
      <c r="E39" s="111" t="s">
        <v>343</v>
      </c>
      <c r="F39" s="112" t="s">
        <v>63</v>
      </c>
      <c r="G39" s="113" t="s">
        <v>302</v>
      </c>
      <c r="H39" s="114" t="s">
        <v>307</v>
      </c>
      <c r="I39" s="115">
        <v>6</v>
      </c>
      <c r="J39" s="31">
        <f t="shared" si="0"/>
        <v>9.2307692307692313E-2</v>
      </c>
      <c r="K39" s="31">
        <f t="shared" si="1"/>
        <v>0.21428571428571427</v>
      </c>
      <c r="L39" s="39" t="str">
        <f t="shared" si="2"/>
        <v>участник</v>
      </c>
      <c r="M39" s="116" t="s">
        <v>320</v>
      </c>
      <c r="N39" s="81" t="s">
        <v>63</v>
      </c>
    </row>
    <row r="40" spans="1:18">
      <c r="A40" s="28">
        <v>26</v>
      </c>
      <c r="B40" s="42" t="s">
        <v>11</v>
      </c>
      <c r="C40" s="111" t="s">
        <v>350</v>
      </c>
      <c r="D40" s="111" t="s">
        <v>344</v>
      </c>
      <c r="E40" s="111" t="s">
        <v>358</v>
      </c>
      <c r="F40" s="112" t="s">
        <v>63</v>
      </c>
      <c r="G40" s="113" t="s">
        <v>302</v>
      </c>
      <c r="H40" s="114" t="s">
        <v>309</v>
      </c>
      <c r="I40" s="115">
        <v>5</v>
      </c>
      <c r="J40" s="31">
        <f t="shared" si="0"/>
        <v>7.6923076923076927E-2</v>
      </c>
      <c r="K40" s="31">
        <f t="shared" si="1"/>
        <v>0.17857142857142858</v>
      </c>
      <c r="L40" s="39" t="str">
        <f t="shared" si="2"/>
        <v>участник</v>
      </c>
      <c r="M40" s="116" t="s">
        <v>320</v>
      </c>
      <c r="N40" s="81" t="s">
        <v>63</v>
      </c>
    </row>
    <row r="41" spans="1:18">
      <c r="A41" s="28">
        <v>35</v>
      </c>
      <c r="B41" s="42" t="s">
        <v>11</v>
      </c>
      <c r="C41" s="111" t="s">
        <v>350</v>
      </c>
      <c r="D41" s="111" t="s">
        <v>350</v>
      </c>
      <c r="E41" s="111" t="s">
        <v>347</v>
      </c>
      <c r="F41" s="112" t="s">
        <v>63</v>
      </c>
      <c r="G41" s="113" t="s">
        <v>310</v>
      </c>
      <c r="H41" s="114" t="s">
        <v>319</v>
      </c>
      <c r="I41" s="115">
        <v>4</v>
      </c>
      <c r="J41" s="31">
        <f t="shared" si="0"/>
        <v>6.1538461538461542E-2</v>
      </c>
      <c r="K41" s="31">
        <f t="shared" si="1"/>
        <v>0.14285714285714285</v>
      </c>
      <c r="L41" s="39" t="str">
        <f t="shared" si="2"/>
        <v>участник</v>
      </c>
      <c r="M41" s="116" t="s">
        <v>321</v>
      </c>
      <c r="N41" s="81" t="s">
        <v>63</v>
      </c>
    </row>
    <row r="42" spans="1:18">
      <c r="A42" s="28">
        <v>4</v>
      </c>
      <c r="B42" s="42" t="s">
        <v>11</v>
      </c>
      <c r="C42" s="75" t="s">
        <v>357</v>
      </c>
      <c r="D42" s="75" t="s">
        <v>354</v>
      </c>
      <c r="E42" s="75" t="s">
        <v>343</v>
      </c>
      <c r="F42" s="81" t="s">
        <v>153</v>
      </c>
      <c r="G42" s="82" t="s">
        <v>174</v>
      </c>
      <c r="H42" s="78" t="s">
        <v>157</v>
      </c>
      <c r="I42" s="79">
        <v>3</v>
      </c>
      <c r="J42" s="31">
        <f t="shared" si="0"/>
        <v>4.6153846153846156E-2</v>
      </c>
      <c r="K42" s="31">
        <f t="shared" si="1"/>
        <v>0.10714285714285714</v>
      </c>
      <c r="L42" s="39" t="str">
        <f t="shared" si="2"/>
        <v>участник</v>
      </c>
      <c r="M42" s="81" t="s">
        <v>90</v>
      </c>
      <c r="N42" s="81" t="s">
        <v>63</v>
      </c>
    </row>
    <row r="43" spans="1:18">
      <c r="A43" s="28">
        <v>34</v>
      </c>
      <c r="B43" s="42" t="s">
        <v>11</v>
      </c>
      <c r="C43" s="111" t="s">
        <v>345</v>
      </c>
      <c r="D43" s="111" t="s">
        <v>343</v>
      </c>
      <c r="E43" s="111" t="s">
        <v>354</v>
      </c>
      <c r="F43" s="112" t="s">
        <v>63</v>
      </c>
      <c r="G43" s="113" t="s">
        <v>310</v>
      </c>
      <c r="H43" s="114" t="s">
        <v>318</v>
      </c>
      <c r="I43" s="115">
        <v>3</v>
      </c>
      <c r="J43" s="31">
        <f t="shared" si="0"/>
        <v>4.6153846153846156E-2</v>
      </c>
      <c r="K43" s="31">
        <f t="shared" si="1"/>
        <v>0.10714285714285714</v>
      </c>
      <c r="L43" s="39" t="str">
        <f t="shared" si="2"/>
        <v>участник</v>
      </c>
      <c r="M43" s="116" t="s">
        <v>321</v>
      </c>
      <c r="N43" s="81" t="s">
        <v>63</v>
      </c>
    </row>
    <row r="44" spans="1:18">
      <c r="A44" s="28">
        <v>13</v>
      </c>
      <c r="B44" s="42" t="s">
        <v>11</v>
      </c>
      <c r="C44" s="75" t="s">
        <v>343</v>
      </c>
      <c r="D44" s="75" t="s">
        <v>355</v>
      </c>
      <c r="E44" s="75" t="s">
        <v>347</v>
      </c>
      <c r="F44" s="81" t="s">
        <v>153</v>
      </c>
      <c r="G44" s="82" t="s">
        <v>175</v>
      </c>
      <c r="H44" s="78" t="s">
        <v>166</v>
      </c>
      <c r="I44" s="79">
        <v>2</v>
      </c>
      <c r="J44" s="31">
        <f t="shared" si="0"/>
        <v>3.0769230769230771E-2</v>
      </c>
      <c r="K44" s="31">
        <f t="shared" si="1"/>
        <v>7.1428571428571425E-2</v>
      </c>
      <c r="L44" s="39" t="str">
        <f t="shared" si="2"/>
        <v>участник</v>
      </c>
      <c r="M44" s="81" t="s">
        <v>173</v>
      </c>
      <c r="N44" s="81" t="s">
        <v>63</v>
      </c>
    </row>
    <row r="45" spans="1:18">
      <c r="A45" s="28">
        <v>14</v>
      </c>
      <c r="B45" s="42" t="s">
        <v>11</v>
      </c>
      <c r="C45" s="75" t="s">
        <v>361</v>
      </c>
      <c r="D45" s="75" t="s">
        <v>343</v>
      </c>
      <c r="E45" s="75" t="s">
        <v>354</v>
      </c>
      <c r="F45" s="81" t="s">
        <v>153</v>
      </c>
      <c r="G45" s="82" t="s">
        <v>175</v>
      </c>
      <c r="H45" s="78" t="s">
        <v>167</v>
      </c>
      <c r="I45" s="79">
        <v>1</v>
      </c>
      <c r="J45" s="31">
        <f t="shared" si="0"/>
        <v>1.5384615384615385E-2</v>
      </c>
      <c r="K45" s="31">
        <f t="shared" si="1"/>
        <v>3.5714285714285712E-2</v>
      </c>
      <c r="L45" s="39" t="str">
        <f t="shared" si="2"/>
        <v>участник</v>
      </c>
      <c r="M45" s="81" t="s">
        <v>173</v>
      </c>
      <c r="N45" s="81" t="s">
        <v>63</v>
      </c>
    </row>
    <row r="47" spans="1:18">
      <c r="B47" s="33" t="s">
        <v>21</v>
      </c>
    </row>
    <row r="49" spans="2:3">
      <c r="B49" s="10" t="s">
        <v>91</v>
      </c>
      <c r="C49" s="10" t="s">
        <v>85</v>
      </c>
    </row>
    <row r="50" spans="2:3">
      <c r="B50" s="10" t="s">
        <v>92</v>
      </c>
      <c r="C50" s="10" t="s">
        <v>86</v>
      </c>
    </row>
    <row r="51" spans="2:3">
      <c r="C51" s="10" t="s">
        <v>87</v>
      </c>
    </row>
    <row r="52" spans="2:3">
      <c r="C52" s="10" t="s">
        <v>88</v>
      </c>
    </row>
    <row r="53" spans="2:3">
      <c r="C53" s="10" t="s">
        <v>89</v>
      </c>
    </row>
  </sheetData>
  <protectedRanges>
    <protectedRange sqref="J11:J45" name="Диапазон1_3_1"/>
    <protectedRange sqref="K11:K45" name="Диапазон1_1_1_1"/>
    <protectedRange sqref="L11:L45" name="Диапазон1_2_1_1_1"/>
  </protectedRanges>
  <autoFilter ref="A10:R10">
    <sortState ref="A11:R45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E11 B10:E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zoomScaleNormal="100" workbookViewId="0">
      <selection activeCell="K10" sqref="K10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20.8554687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3.42578125" style="10" customWidth="1"/>
    <col min="14" max="14" width="19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19.4257812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113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COUNTA(I11:I38)</f>
        <v>28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COUNTIF(L11:L38,"победитель")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COUNTIF(L11:L38,"призер")</f>
        <v>7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COUNTIF(L11:L38,"участник")</f>
        <v>20</v>
      </c>
    </row>
    <row r="7" spans="1:18">
      <c r="A7" s="40" t="s">
        <v>5</v>
      </c>
      <c r="B7" s="15"/>
      <c r="C7" s="40">
        <v>7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 t="s">
        <v>114</v>
      </c>
      <c r="F8" s="17"/>
      <c r="Q8" s="22" t="s">
        <v>29</v>
      </c>
      <c r="R8" s="21">
        <f>(R4+R5)/R2</f>
        <v>0.2857142857142857</v>
      </c>
    </row>
    <row r="9" spans="1:18">
      <c r="C9" s="156" t="s">
        <v>22</v>
      </c>
      <c r="D9" s="156"/>
      <c r="E9" s="14">
        <v>77</v>
      </c>
      <c r="G9" s="18" t="s">
        <v>38</v>
      </c>
      <c r="H9" s="46">
        <f>E9/2</f>
        <v>38.5</v>
      </c>
      <c r="J9" s="23" t="s">
        <v>12</v>
      </c>
      <c r="K9" s="24">
        <f>MAX(I11:I38)</f>
        <v>41.5</v>
      </c>
      <c r="L9" s="25" t="str">
        <f>IF(K9*100/E9&gt;=50,"победитель","участник")</f>
        <v>победитель</v>
      </c>
      <c r="P9" s="26">
        <f>R8-45%</f>
        <v>-0.16428571428571431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21</v>
      </c>
      <c r="B11" s="42" t="s">
        <v>11</v>
      </c>
      <c r="C11" s="121" t="s">
        <v>350</v>
      </c>
      <c r="D11" s="121" t="s">
        <v>343</v>
      </c>
      <c r="E11" s="121" t="s">
        <v>343</v>
      </c>
      <c r="F11" s="128" t="s">
        <v>63</v>
      </c>
      <c r="G11" s="123" t="s">
        <v>322</v>
      </c>
      <c r="H11" s="124" t="s">
        <v>324</v>
      </c>
      <c r="I11" s="125">
        <v>41.5</v>
      </c>
      <c r="J11" s="31">
        <f t="shared" ref="J11:J38" si="0">IF(I11="","",I11/$E$9)</f>
        <v>0.53896103896103897</v>
      </c>
      <c r="K11" s="31">
        <f t="shared" ref="K11:K38" si="1">IF(I11="","",I11/$K$9)</f>
        <v>1</v>
      </c>
      <c r="L11" s="39" t="str">
        <f>IF(I11="","",IF($K$9=I11,$L$9,IF(I11&gt;=$H$9,"призер","участник")))</f>
        <v>победитель</v>
      </c>
      <c r="M11" s="128" t="s">
        <v>320</v>
      </c>
      <c r="N11" s="73" t="s">
        <v>115</v>
      </c>
      <c r="O11" s="10"/>
      <c r="P11" s="10"/>
      <c r="Q11" s="10"/>
      <c r="R11" s="10"/>
    </row>
    <row r="12" spans="1:18" s="32" customFormat="1" ht="12.95" customHeight="1">
      <c r="A12" s="28">
        <v>23</v>
      </c>
      <c r="B12" s="42" t="s">
        <v>11</v>
      </c>
      <c r="C12" s="121" t="s">
        <v>350</v>
      </c>
      <c r="D12" s="121" t="s">
        <v>362</v>
      </c>
      <c r="E12" s="143" t="s">
        <v>354</v>
      </c>
      <c r="F12" s="128" t="s">
        <v>63</v>
      </c>
      <c r="G12" s="123" t="s">
        <v>322</v>
      </c>
      <c r="H12" s="124" t="s">
        <v>326</v>
      </c>
      <c r="I12" s="125">
        <v>39</v>
      </c>
      <c r="J12" s="31">
        <f t="shared" si="0"/>
        <v>0.50649350649350644</v>
      </c>
      <c r="K12" s="31">
        <f t="shared" si="1"/>
        <v>0.93975903614457834</v>
      </c>
      <c r="L12" s="39" t="str">
        <f>IF(I12="","",IF($K$9=I12,$L$9,IF(I12&gt;=$H$9,"призер","участник")))</f>
        <v>призер</v>
      </c>
      <c r="M12" s="128" t="s">
        <v>320</v>
      </c>
      <c r="N12" s="73" t="s">
        <v>115</v>
      </c>
      <c r="O12" s="10"/>
      <c r="P12" s="10"/>
      <c r="Q12" s="10"/>
      <c r="R12" s="10"/>
    </row>
    <row r="13" spans="1:18">
      <c r="A13" s="28">
        <v>10</v>
      </c>
      <c r="B13" s="42" t="s">
        <v>11</v>
      </c>
      <c r="C13" s="63" t="s">
        <v>343</v>
      </c>
      <c r="D13" s="63" t="s">
        <v>343</v>
      </c>
      <c r="E13" s="63" t="s">
        <v>346</v>
      </c>
      <c r="F13" s="81" t="s">
        <v>115</v>
      </c>
      <c r="G13" s="82" t="s">
        <v>116</v>
      </c>
      <c r="H13" s="66" t="s">
        <v>127</v>
      </c>
      <c r="I13" s="67">
        <v>31.5</v>
      </c>
      <c r="J13" s="31">
        <f t="shared" si="0"/>
        <v>0.40909090909090912</v>
      </c>
      <c r="K13" s="31">
        <f t="shared" si="1"/>
        <v>0.75903614457831325</v>
      </c>
      <c r="L13" s="39" t="s">
        <v>187</v>
      </c>
      <c r="M13" s="69" t="s">
        <v>90</v>
      </c>
      <c r="N13" s="73" t="s">
        <v>115</v>
      </c>
    </row>
    <row r="14" spans="1:18">
      <c r="A14" s="28">
        <v>11</v>
      </c>
      <c r="B14" s="42" t="s">
        <v>11</v>
      </c>
      <c r="C14" s="63" t="s">
        <v>360</v>
      </c>
      <c r="D14" s="63" t="s">
        <v>354</v>
      </c>
      <c r="E14" s="63" t="s">
        <v>343</v>
      </c>
      <c r="F14" s="64" t="s">
        <v>115</v>
      </c>
      <c r="G14" s="65" t="s">
        <v>116</v>
      </c>
      <c r="H14" s="66" t="s">
        <v>128</v>
      </c>
      <c r="I14" s="67">
        <v>31.5</v>
      </c>
      <c r="J14" s="31">
        <f t="shared" si="0"/>
        <v>0.40909090909090912</v>
      </c>
      <c r="K14" s="31">
        <f t="shared" si="1"/>
        <v>0.75903614457831325</v>
      </c>
      <c r="L14" s="39" t="s">
        <v>187</v>
      </c>
      <c r="M14" s="69" t="s">
        <v>90</v>
      </c>
      <c r="N14" s="73" t="s">
        <v>115</v>
      </c>
    </row>
    <row r="15" spans="1:18">
      <c r="A15" s="28">
        <v>27</v>
      </c>
      <c r="B15" s="42" t="s">
        <v>11</v>
      </c>
      <c r="C15" s="121" t="s">
        <v>345</v>
      </c>
      <c r="D15" s="121" t="s">
        <v>346</v>
      </c>
      <c r="E15" s="121" t="s">
        <v>349</v>
      </c>
      <c r="F15" s="128" t="s">
        <v>63</v>
      </c>
      <c r="G15" s="123" t="s">
        <v>328</v>
      </c>
      <c r="H15" s="124" t="s">
        <v>331</v>
      </c>
      <c r="I15" s="125">
        <v>31</v>
      </c>
      <c r="J15" s="31">
        <f t="shared" si="0"/>
        <v>0.40259740259740262</v>
      </c>
      <c r="K15" s="31">
        <f t="shared" si="1"/>
        <v>0.74698795180722888</v>
      </c>
      <c r="L15" s="39" t="s">
        <v>187</v>
      </c>
      <c r="M15" s="128" t="s">
        <v>321</v>
      </c>
      <c r="N15" s="73" t="s">
        <v>115</v>
      </c>
    </row>
    <row r="16" spans="1:18">
      <c r="A16" s="28">
        <v>19</v>
      </c>
      <c r="B16" s="42" t="s">
        <v>11</v>
      </c>
      <c r="C16" s="63" t="s">
        <v>357</v>
      </c>
      <c r="D16" s="63" t="s">
        <v>347</v>
      </c>
      <c r="E16" s="63" t="s">
        <v>349</v>
      </c>
      <c r="F16" s="64" t="s">
        <v>115</v>
      </c>
      <c r="G16" s="65" t="s">
        <v>119</v>
      </c>
      <c r="H16" s="66" t="s">
        <v>136</v>
      </c>
      <c r="I16" s="67">
        <v>29.5</v>
      </c>
      <c r="J16" s="31">
        <f t="shared" si="0"/>
        <v>0.38311688311688313</v>
      </c>
      <c r="K16" s="31">
        <f t="shared" si="1"/>
        <v>0.71084337349397586</v>
      </c>
      <c r="L16" s="39" t="s">
        <v>187</v>
      </c>
      <c r="M16" s="69" t="s">
        <v>90</v>
      </c>
      <c r="N16" s="73" t="s">
        <v>115</v>
      </c>
    </row>
    <row r="17" spans="1:18">
      <c r="A17" s="28">
        <v>20</v>
      </c>
      <c r="B17" s="42" t="s">
        <v>11</v>
      </c>
      <c r="C17" s="121" t="s">
        <v>359</v>
      </c>
      <c r="D17" s="121" t="s">
        <v>343</v>
      </c>
      <c r="E17" s="121" t="s">
        <v>343</v>
      </c>
      <c r="F17" s="128" t="s">
        <v>63</v>
      </c>
      <c r="G17" s="123" t="s">
        <v>322</v>
      </c>
      <c r="H17" s="124" t="s">
        <v>323</v>
      </c>
      <c r="I17" s="125">
        <v>28.5</v>
      </c>
      <c r="J17" s="31">
        <f t="shared" si="0"/>
        <v>0.37012987012987014</v>
      </c>
      <c r="K17" s="31">
        <f t="shared" si="1"/>
        <v>0.68674698795180722</v>
      </c>
      <c r="L17" s="39" t="s">
        <v>187</v>
      </c>
      <c r="M17" s="128" t="s">
        <v>320</v>
      </c>
      <c r="N17" s="73" t="s">
        <v>115</v>
      </c>
    </row>
    <row r="18" spans="1:18">
      <c r="A18" s="28">
        <v>24</v>
      </c>
      <c r="B18" s="42" t="s">
        <v>11</v>
      </c>
      <c r="C18" s="121" t="s">
        <v>358</v>
      </c>
      <c r="D18" s="121" t="s">
        <v>346</v>
      </c>
      <c r="E18" s="121" t="s">
        <v>349</v>
      </c>
      <c r="F18" s="128" t="s">
        <v>63</v>
      </c>
      <c r="G18" s="123" t="s">
        <v>322</v>
      </c>
      <c r="H18" s="124" t="s">
        <v>327</v>
      </c>
      <c r="I18" s="125">
        <v>28.5</v>
      </c>
      <c r="J18" s="31">
        <f t="shared" si="0"/>
        <v>0.37012987012987014</v>
      </c>
      <c r="K18" s="31">
        <f t="shared" si="1"/>
        <v>0.68674698795180722</v>
      </c>
      <c r="L18" s="39" t="s">
        <v>187</v>
      </c>
      <c r="M18" s="128" t="s">
        <v>320</v>
      </c>
      <c r="N18" s="73" t="s">
        <v>115</v>
      </c>
    </row>
    <row r="19" spans="1:18">
      <c r="A19" s="28">
        <v>28</v>
      </c>
      <c r="B19" s="42" t="s">
        <v>11</v>
      </c>
      <c r="C19" s="121" t="s">
        <v>360</v>
      </c>
      <c r="D19" s="121" t="s">
        <v>345</v>
      </c>
      <c r="E19" s="121" t="s">
        <v>343</v>
      </c>
      <c r="F19" s="128" t="s">
        <v>63</v>
      </c>
      <c r="G19" s="123" t="s">
        <v>328</v>
      </c>
      <c r="H19" s="124" t="s">
        <v>332</v>
      </c>
      <c r="I19" s="125">
        <v>24</v>
      </c>
      <c r="J19" s="31">
        <f t="shared" si="0"/>
        <v>0.31168831168831168</v>
      </c>
      <c r="K19" s="31">
        <f t="shared" si="1"/>
        <v>0.57831325301204817</v>
      </c>
      <c r="L19" s="39" t="str">
        <f t="shared" ref="L19:L38" si="2">IF(I19="","",IF($K$9=I19,$L$9,IF(I19&gt;=$H$9,"призер","участник")))</f>
        <v>участник</v>
      </c>
      <c r="M19" s="128" t="s">
        <v>321</v>
      </c>
      <c r="N19" s="73" t="s">
        <v>115</v>
      </c>
    </row>
    <row r="20" spans="1:18">
      <c r="A20" s="28">
        <v>25</v>
      </c>
      <c r="B20" s="42" t="s">
        <v>11</v>
      </c>
      <c r="C20" s="121" t="s">
        <v>343</v>
      </c>
      <c r="D20" s="121" t="s">
        <v>343</v>
      </c>
      <c r="E20" s="121" t="s">
        <v>343</v>
      </c>
      <c r="F20" s="128" t="s">
        <v>63</v>
      </c>
      <c r="G20" s="123" t="s">
        <v>328</v>
      </c>
      <c r="H20" s="124" t="s">
        <v>329</v>
      </c>
      <c r="I20" s="125">
        <v>21</v>
      </c>
      <c r="J20" s="31">
        <f t="shared" si="0"/>
        <v>0.27272727272727271</v>
      </c>
      <c r="K20" s="31">
        <f t="shared" si="1"/>
        <v>0.50602409638554213</v>
      </c>
      <c r="L20" s="39" t="str">
        <f t="shared" si="2"/>
        <v>участник</v>
      </c>
      <c r="M20" s="128" t="s">
        <v>321</v>
      </c>
      <c r="N20" s="73" t="s">
        <v>115</v>
      </c>
    </row>
    <row r="21" spans="1:18">
      <c r="A21" s="28">
        <v>14</v>
      </c>
      <c r="B21" s="42" t="s">
        <v>11</v>
      </c>
      <c r="C21" s="63" t="s">
        <v>343</v>
      </c>
      <c r="D21" s="63" t="s">
        <v>351</v>
      </c>
      <c r="E21" s="63" t="s">
        <v>343</v>
      </c>
      <c r="F21" s="64" t="s">
        <v>115</v>
      </c>
      <c r="G21" s="65" t="s">
        <v>119</v>
      </c>
      <c r="H21" s="66" t="s">
        <v>131</v>
      </c>
      <c r="I21" s="67">
        <v>20.5</v>
      </c>
      <c r="J21" s="31">
        <f t="shared" si="0"/>
        <v>0.26623376623376621</v>
      </c>
      <c r="K21" s="31">
        <f t="shared" si="1"/>
        <v>0.49397590361445781</v>
      </c>
      <c r="L21" s="39" t="str">
        <f t="shared" si="2"/>
        <v>участник</v>
      </c>
      <c r="M21" s="69" t="s">
        <v>90</v>
      </c>
      <c r="N21" s="73" t="s">
        <v>115</v>
      </c>
    </row>
    <row r="22" spans="1:18">
      <c r="A22" s="28">
        <v>1</v>
      </c>
      <c r="B22" s="42" t="s">
        <v>11</v>
      </c>
      <c r="C22" s="63" t="s">
        <v>357</v>
      </c>
      <c r="D22" s="63" t="s">
        <v>355</v>
      </c>
      <c r="E22" s="63" t="s">
        <v>355</v>
      </c>
      <c r="F22" s="64" t="s">
        <v>115</v>
      </c>
      <c r="G22" s="65" t="s">
        <v>116</v>
      </c>
      <c r="H22" s="66" t="s">
        <v>117</v>
      </c>
      <c r="I22" s="67">
        <v>20</v>
      </c>
      <c r="J22" s="31">
        <f t="shared" si="0"/>
        <v>0.25974025974025972</v>
      </c>
      <c r="K22" s="31">
        <f t="shared" si="1"/>
        <v>0.48192771084337349</v>
      </c>
      <c r="L22" s="39" t="str">
        <f t="shared" si="2"/>
        <v>участник</v>
      </c>
      <c r="M22" s="69" t="s">
        <v>90</v>
      </c>
      <c r="N22" s="73" t="s">
        <v>115</v>
      </c>
      <c r="O22" s="62"/>
      <c r="P22" s="62"/>
      <c r="Q22" s="62"/>
      <c r="R22" s="62"/>
    </row>
    <row r="23" spans="1:18">
      <c r="A23" s="28">
        <v>4</v>
      </c>
      <c r="B23" s="42" t="s">
        <v>11</v>
      </c>
      <c r="C23" s="63" t="s">
        <v>365</v>
      </c>
      <c r="D23" s="63" t="s">
        <v>350</v>
      </c>
      <c r="E23" s="63" t="s">
        <v>354</v>
      </c>
      <c r="F23" s="64" t="s">
        <v>115</v>
      </c>
      <c r="G23" s="65" t="s">
        <v>116</v>
      </c>
      <c r="H23" s="66" t="s">
        <v>121</v>
      </c>
      <c r="I23" s="67">
        <v>20</v>
      </c>
      <c r="J23" s="31">
        <f t="shared" si="0"/>
        <v>0.25974025974025972</v>
      </c>
      <c r="K23" s="31">
        <f t="shared" si="1"/>
        <v>0.48192771084337349</v>
      </c>
      <c r="L23" s="39" t="str">
        <f t="shared" si="2"/>
        <v>участник</v>
      </c>
      <c r="M23" s="69" t="s">
        <v>90</v>
      </c>
      <c r="N23" s="73" t="s">
        <v>115</v>
      </c>
    </row>
    <row r="24" spans="1:18">
      <c r="A24" s="28">
        <v>5</v>
      </c>
      <c r="B24" s="42" t="s">
        <v>11</v>
      </c>
      <c r="C24" s="63" t="s">
        <v>351</v>
      </c>
      <c r="D24" s="63" t="s">
        <v>350</v>
      </c>
      <c r="E24" s="63" t="s">
        <v>354</v>
      </c>
      <c r="F24" s="64" t="s">
        <v>115</v>
      </c>
      <c r="G24" s="65" t="s">
        <v>119</v>
      </c>
      <c r="H24" s="66" t="s">
        <v>122</v>
      </c>
      <c r="I24" s="67">
        <v>20</v>
      </c>
      <c r="J24" s="31">
        <f t="shared" si="0"/>
        <v>0.25974025974025972</v>
      </c>
      <c r="K24" s="31">
        <f t="shared" si="1"/>
        <v>0.48192771084337349</v>
      </c>
      <c r="L24" s="39" t="str">
        <f t="shared" si="2"/>
        <v>участник</v>
      </c>
      <c r="M24" s="69" t="s">
        <v>90</v>
      </c>
      <c r="N24" s="73" t="s">
        <v>115</v>
      </c>
    </row>
    <row r="25" spans="1:18">
      <c r="A25" s="28">
        <v>7</v>
      </c>
      <c r="B25" s="42" t="s">
        <v>11</v>
      </c>
      <c r="C25" s="63" t="s">
        <v>345</v>
      </c>
      <c r="D25" s="63" t="s">
        <v>351</v>
      </c>
      <c r="E25" s="63" t="s">
        <v>343</v>
      </c>
      <c r="F25" s="64" t="s">
        <v>115</v>
      </c>
      <c r="G25" s="65" t="s">
        <v>119</v>
      </c>
      <c r="H25" s="66" t="s">
        <v>124</v>
      </c>
      <c r="I25" s="67">
        <v>19</v>
      </c>
      <c r="J25" s="31">
        <f t="shared" si="0"/>
        <v>0.24675324675324675</v>
      </c>
      <c r="K25" s="31">
        <f t="shared" si="1"/>
        <v>0.45783132530120479</v>
      </c>
      <c r="L25" s="39" t="str">
        <f t="shared" si="2"/>
        <v>участник</v>
      </c>
      <c r="M25" s="69" t="s">
        <v>90</v>
      </c>
      <c r="N25" s="73" t="s">
        <v>115</v>
      </c>
    </row>
    <row r="26" spans="1:18">
      <c r="A26" s="28">
        <v>26</v>
      </c>
      <c r="B26" s="42" t="s">
        <v>11</v>
      </c>
      <c r="C26" s="121" t="s">
        <v>360</v>
      </c>
      <c r="D26" s="121" t="s">
        <v>343</v>
      </c>
      <c r="E26" s="121" t="s">
        <v>352</v>
      </c>
      <c r="F26" s="128" t="s">
        <v>63</v>
      </c>
      <c r="G26" s="123" t="s">
        <v>328</v>
      </c>
      <c r="H26" s="124" t="s">
        <v>330</v>
      </c>
      <c r="I26" s="125">
        <v>19</v>
      </c>
      <c r="J26" s="31">
        <f t="shared" si="0"/>
        <v>0.24675324675324675</v>
      </c>
      <c r="K26" s="31">
        <f t="shared" si="1"/>
        <v>0.45783132530120479</v>
      </c>
      <c r="L26" s="39" t="str">
        <f t="shared" si="2"/>
        <v>участник</v>
      </c>
      <c r="M26" s="128" t="s">
        <v>321</v>
      </c>
      <c r="N26" s="73" t="s">
        <v>115</v>
      </c>
    </row>
    <row r="27" spans="1:18">
      <c r="A27" s="28">
        <v>12</v>
      </c>
      <c r="B27" s="42" t="s">
        <v>11</v>
      </c>
      <c r="C27" s="63" t="s">
        <v>358</v>
      </c>
      <c r="D27" s="63" t="s">
        <v>346</v>
      </c>
      <c r="E27" s="63" t="s">
        <v>343</v>
      </c>
      <c r="F27" s="64" t="s">
        <v>115</v>
      </c>
      <c r="G27" s="65" t="s">
        <v>116</v>
      </c>
      <c r="H27" s="66" t="s">
        <v>129</v>
      </c>
      <c r="I27" s="67">
        <v>18</v>
      </c>
      <c r="J27" s="31">
        <f t="shared" si="0"/>
        <v>0.23376623376623376</v>
      </c>
      <c r="K27" s="31">
        <f t="shared" si="1"/>
        <v>0.43373493975903615</v>
      </c>
      <c r="L27" s="39" t="str">
        <f t="shared" si="2"/>
        <v>участник</v>
      </c>
      <c r="M27" s="69" t="s">
        <v>90</v>
      </c>
      <c r="N27" s="73" t="s">
        <v>115</v>
      </c>
    </row>
    <row r="28" spans="1:18">
      <c r="A28" s="28">
        <v>8</v>
      </c>
      <c r="B28" s="42" t="s">
        <v>11</v>
      </c>
      <c r="C28" s="63" t="s">
        <v>343</v>
      </c>
      <c r="D28" s="63" t="s">
        <v>351</v>
      </c>
      <c r="E28" s="63" t="s">
        <v>343</v>
      </c>
      <c r="F28" s="64" t="s">
        <v>115</v>
      </c>
      <c r="G28" s="65" t="s">
        <v>116</v>
      </c>
      <c r="H28" s="66" t="s">
        <v>125</v>
      </c>
      <c r="I28" s="67">
        <v>17</v>
      </c>
      <c r="J28" s="31">
        <f t="shared" si="0"/>
        <v>0.22077922077922077</v>
      </c>
      <c r="K28" s="31">
        <f t="shared" si="1"/>
        <v>0.40963855421686746</v>
      </c>
      <c r="L28" s="39" t="str">
        <f t="shared" si="2"/>
        <v>участник</v>
      </c>
      <c r="M28" s="69" t="s">
        <v>90</v>
      </c>
      <c r="N28" s="73" t="s">
        <v>115</v>
      </c>
    </row>
    <row r="29" spans="1:18">
      <c r="A29" s="28">
        <v>16</v>
      </c>
      <c r="B29" s="42" t="s">
        <v>11</v>
      </c>
      <c r="C29" s="63" t="s">
        <v>350</v>
      </c>
      <c r="D29" s="63" t="s">
        <v>367</v>
      </c>
      <c r="E29" s="63" t="s">
        <v>343</v>
      </c>
      <c r="F29" s="64" t="s">
        <v>115</v>
      </c>
      <c r="G29" s="65" t="s">
        <v>116</v>
      </c>
      <c r="H29" s="66" t="s">
        <v>133</v>
      </c>
      <c r="I29" s="67">
        <v>16</v>
      </c>
      <c r="J29" s="31">
        <f t="shared" si="0"/>
        <v>0.20779220779220781</v>
      </c>
      <c r="K29" s="31">
        <f t="shared" si="1"/>
        <v>0.38554216867469882</v>
      </c>
      <c r="L29" s="39" t="str">
        <f t="shared" si="2"/>
        <v>участник</v>
      </c>
      <c r="M29" s="69" t="s">
        <v>90</v>
      </c>
      <c r="N29" s="73" t="s">
        <v>115</v>
      </c>
    </row>
    <row r="30" spans="1:18">
      <c r="A30" s="28">
        <v>22</v>
      </c>
      <c r="B30" s="42" t="s">
        <v>11</v>
      </c>
      <c r="C30" s="117" t="s">
        <v>344</v>
      </c>
      <c r="D30" s="117" t="s">
        <v>366</v>
      </c>
      <c r="E30" s="117" t="s">
        <v>354</v>
      </c>
      <c r="F30" s="126" t="s">
        <v>63</v>
      </c>
      <c r="G30" s="127" t="s">
        <v>322</v>
      </c>
      <c r="H30" s="118" t="s">
        <v>325</v>
      </c>
      <c r="I30" s="119">
        <v>16</v>
      </c>
      <c r="J30" s="31">
        <f t="shared" si="0"/>
        <v>0.20779220779220781</v>
      </c>
      <c r="K30" s="31">
        <f t="shared" si="1"/>
        <v>0.38554216867469882</v>
      </c>
      <c r="L30" s="39" t="str">
        <f t="shared" si="2"/>
        <v>участник</v>
      </c>
      <c r="M30" s="120" t="s">
        <v>320</v>
      </c>
      <c r="N30" s="73" t="s">
        <v>115</v>
      </c>
    </row>
    <row r="31" spans="1:18">
      <c r="A31" s="28">
        <v>6</v>
      </c>
      <c r="B31" s="42" t="s">
        <v>11</v>
      </c>
      <c r="C31" s="75" t="s">
        <v>348</v>
      </c>
      <c r="D31" s="75" t="s">
        <v>355</v>
      </c>
      <c r="E31" s="75" t="s">
        <v>361</v>
      </c>
      <c r="F31" s="81" t="s">
        <v>115</v>
      </c>
      <c r="G31" s="82" t="s">
        <v>119</v>
      </c>
      <c r="H31" s="78" t="s">
        <v>123</v>
      </c>
      <c r="I31" s="79">
        <v>14.5</v>
      </c>
      <c r="J31" s="31">
        <f t="shared" si="0"/>
        <v>0.18831168831168832</v>
      </c>
      <c r="K31" s="31">
        <f t="shared" si="1"/>
        <v>0.3493975903614458</v>
      </c>
      <c r="L31" s="39" t="str">
        <f t="shared" si="2"/>
        <v>участник</v>
      </c>
      <c r="M31" s="81" t="s">
        <v>90</v>
      </c>
      <c r="N31" s="73" t="s">
        <v>115</v>
      </c>
    </row>
    <row r="32" spans="1:18">
      <c r="A32" s="28">
        <v>2</v>
      </c>
      <c r="B32" s="42" t="s">
        <v>11</v>
      </c>
      <c r="C32" s="75" t="s">
        <v>350</v>
      </c>
      <c r="D32" s="75" t="s">
        <v>351</v>
      </c>
      <c r="E32" s="144" t="s">
        <v>343</v>
      </c>
      <c r="F32" s="81" t="s">
        <v>115</v>
      </c>
      <c r="G32" s="82" t="s">
        <v>116</v>
      </c>
      <c r="H32" s="78" t="s">
        <v>118</v>
      </c>
      <c r="I32" s="79">
        <v>14</v>
      </c>
      <c r="J32" s="31">
        <f t="shared" si="0"/>
        <v>0.18181818181818182</v>
      </c>
      <c r="K32" s="31">
        <f t="shared" si="1"/>
        <v>0.33734939759036142</v>
      </c>
      <c r="L32" s="39" t="str">
        <f t="shared" si="2"/>
        <v>участник</v>
      </c>
      <c r="M32" s="81" t="s">
        <v>90</v>
      </c>
      <c r="N32" s="73" t="s">
        <v>115</v>
      </c>
      <c r="O32" s="62"/>
      <c r="P32" s="62"/>
      <c r="Q32" s="62"/>
      <c r="R32" s="62"/>
    </row>
    <row r="33" spans="1:14">
      <c r="A33" s="28">
        <v>3</v>
      </c>
      <c r="B33" s="42" t="s">
        <v>11</v>
      </c>
      <c r="C33" s="75" t="s">
        <v>358</v>
      </c>
      <c r="D33" s="75" t="s">
        <v>355</v>
      </c>
      <c r="E33" s="75" t="s">
        <v>354</v>
      </c>
      <c r="F33" s="80" t="s">
        <v>115</v>
      </c>
      <c r="G33" s="74" t="s">
        <v>119</v>
      </c>
      <c r="H33" s="78" t="s">
        <v>120</v>
      </c>
      <c r="I33" s="79">
        <v>13</v>
      </c>
      <c r="J33" s="31">
        <f t="shared" si="0"/>
        <v>0.16883116883116883</v>
      </c>
      <c r="K33" s="31">
        <f t="shared" si="1"/>
        <v>0.31325301204819278</v>
      </c>
      <c r="L33" s="39" t="str">
        <f t="shared" si="2"/>
        <v>участник</v>
      </c>
      <c r="M33" s="81" t="s">
        <v>90</v>
      </c>
      <c r="N33" s="73" t="s">
        <v>115</v>
      </c>
    </row>
    <row r="34" spans="1:14">
      <c r="A34" s="28">
        <v>15</v>
      </c>
      <c r="B34" s="42" t="s">
        <v>11</v>
      </c>
      <c r="C34" s="75" t="s">
        <v>343</v>
      </c>
      <c r="D34" s="75" t="s">
        <v>344</v>
      </c>
      <c r="E34" s="75" t="s">
        <v>346</v>
      </c>
      <c r="F34" s="81" t="s">
        <v>115</v>
      </c>
      <c r="G34" s="82" t="s">
        <v>119</v>
      </c>
      <c r="H34" s="78" t="s">
        <v>132</v>
      </c>
      <c r="I34" s="79">
        <v>13</v>
      </c>
      <c r="J34" s="31">
        <f t="shared" si="0"/>
        <v>0.16883116883116883</v>
      </c>
      <c r="K34" s="31">
        <f t="shared" si="1"/>
        <v>0.31325301204819278</v>
      </c>
      <c r="L34" s="39" t="str">
        <f t="shared" si="2"/>
        <v>участник</v>
      </c>
      <c r="M34" s="81" t="s">
        <v>90</v>
      </c>
      <c r="N34" s="73" t="s">
        <v>115</v>
      </c>
    </row>
    <row r="35" spans="1:14">
      <c r="A35" s="28">
        <v>18</v>
      </c>
      <c r="B35" s="42" t="s">
        <v>11</v>
      </c>
      <c r="C35" s="75" t="s">
        <v>361</v>
      </c>
      <c r="D35" s="75" t="s">
        <v>362</v>
      </c>
      <c r="E35" s="75" t="s">
        <v>352</v>
      </c>
      <c r="F35" s="81" t="s">
        <v>115</v>
      </c>
      <c r="G35" s="82" t="s">
        <v>119</v>
      </c>
      <c r="H35" s="78" t="s">
        <v>135</v>
      </c>
      <c r="I35" s="79">
        <v>12.5</v>
      </c>
      <c r="J35" s="31">
        <f t="shared" si="0"/>
        <v>0.16233766233766234</v>
      </c>
      <c r="K35" s="31">
        <f t="shared" si="1"/>
        <v>0.30120481927710846</v>
      </c>
      <c r="L35" s="39" t="str">
        <f t="shared" si="2"/>
        <v>участник</v>
      </c>
      <c r="M35" s="81" t="s">
        <v>90</v>
      </c>
      <c r="N35" s="73" t="s">
        <v>115</v>
      </c>
    </row>
    <row r="36" spans="1:14">
      <c r="A36" s="28">
        <v>13</v>
      </c>
      <c r="B36" s="42" t="s">
        <v>11</v>
      </c>
      <c r="C36" s="75" t="s">
        <v>360</v>
      </c>
      <c r="D36" s="75" t="s">
        <v>351</v>
      </c>
      <c r="E36" s="75" t="s">
        <v>346</v>
      </c>
      <c r="F36" s="81" t="s">
        <v>115</v>
      </c>
      <c r="G36" s="82" t="s">
        <v>119</v>
      </c>
      <c r="H36" s="78" t="s">
        <v>130</v>
      </c>
      <c r="I36" s="79">
        <v>11.5</v>
      </c>
      <c r="J36" s="31">
        <f t="shared" si="0"/>
        <v>0.14935064935064934</v>
      </c>
      <c r="K36" s="31">
        <f t="shared" si="1"/>
        <v>0.27710843373493976</v>
      </c>
      <c r="L36" s="39" t="str">
        <f t="shared" si="2"/>
        <v>участник</v>
      </c>
      <c r="M36" s="81" t="s">
        <v>90</v>
      </c>
      <c r="N36" s="73" t="s">
        <v>115</v>
      </c>
    </row>
    <row r="37" spans="1:14">
      <c r="A37" s="28">
        <v>9</v>
      </c>
      <c r="B37" s="42" t="s">
        <v>11</v>
      </c>
      <c r="C37" s="75" t="s">
        <v>351</v>
      </c>
      <c r="D37" s="75" t="s">
        <v>365</v>
      </c>
      <c r="E37" s="75" t="s">
        <v>358</v>
      </c>
      <c r="F37" s="81" t="s">
        <v>115</v>
      </c>
      <c r="G37" s="82" t="s">
        <v>116</v>
      </c>
      <c r="H37" s="78" t="s">
        <v>126</v>
      </c>
      <c r="I37" s="79">
        <v>10</v>
      </c>
      <c r="J37" s="31">
        <f t="shared" si="0"/>
        <v>0.12987012987012986</v>
      </c>
      <c r="K37" s="31">
        <f t="shared" si="1"/>
        <v>0.24096385542168675</v>
      </c>
      <c r="L37" s="39" t="str">
        <f t="shared" si="2"/>
        <v>участник</v>
      </c>
      <c r="M37" s="81" t="s">
        <v>90</v>
      </c>
      <c r="N37" s="73" t="s">
        <v>115</v>
      </c>
    </row>
    <row r="38" spans="1:14">
      <c r="A38" s="28">
        <v>17</v>
      </c>
      <c r="B38" s="42" t="s">
        <v>11</v>
      </c>
      <c r="C38" s="75" t="s">
        <v>355</v>
      </c>
      <c r="D38" s="75" t="s">
        <v>343</v>
      </c>
      <c r="E38" s="75" t="s">
        <v>354</v>
      </c>
      <c r="F38" s="81" t="s">
        <v>115</v>
      </c>
      <c r="G38" s="82" t="s">
        <v>119</v>
      </c>
      <c r="H38" s="78" t="s">
        <v>134</v>
      </c>
      <c r="I38" s="79">
        <v>10</v>
      </c>
      <c r="J38" s="31">
        <f t="shared" si="0"/>
        <v>0.12987012987012986</v>
      </c>
      <c r="K38" s="31">
        <f t="shared" si="1"/>
        <v>0.24096385542168675</v>
      </c>
      <c r="L38" s="39" t="str">
        <f t="shared" si="2"/>
        <v>участник</v>
      </c>
      <c r="M38" s="81" t="s">
        <v>90</v>
      </c>
      <c r="N38" s="73" t="s">
        <v>115</v>
      </c>
    </row>
    <row r="40" spans="1:14">
      <c r="B40" s="33" t="s">
        <v>21</v>
      </c>
    </row>
    <row r="42" spans="1:14">
      <c r="B42" s="10" t="s">
        <v>91</v>
      </c>
      <c r="C42" s="10" t="s">
        <v>85</v>
      </c>
    </row>
    <row r="43" spans="1:14">
      <c r="B43" s="10" t="s">
        <v>92</v>
      </c>
      <c r="C43" s="10" t="s">
        <v>86</v>
      </c>
    </row>
    <row r="44" spans="1:14">
      <c r="C44" s="10" t="s">
        <v>87</v>
      </c>
    </row>
    <row r="45" spans="1:14">
      <c r="C45" s="10" t="s">
        <v>88</v>
      </c>
    </row>
    <row r="46" spans="1:14">
      <c r="C46" s="10" t="s">
        <v>89</v>
      </c>
    </row>
  </sheetData>
  <protectedRanges>
    <protectedRange sqref="J11:J38" name="Диапазон1_3_1"/>
    <protectedRange sqref="K11:K38" name="Диапазон1_1_1_1"/>
    <protectedRange sqref="L11:L38" name="Диапазон1_2_1_1_1"/>
  </protectedRanges>
  <autoFilter ref="A10:R10">
    <sortState ref="A11:R38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E11 B10:E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opLeftCell="K6" zoomScaleNormal="100" workbookViewId="0">
      <selection activeCell="P16" sqref="P16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8.710937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3.7109375" style="10" customWidth="1"/>
    <col min="14" max="14" width="19.85546875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19.4257812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112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COUNTA(I11:I31)</f>
        <v>21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COUNTIF(L11:L31,"победитель")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COUNTIF(L11:L31,"призер")</f>
        <v>8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COUNTIF(L11:L31,"участник")</f>
        <v>12</v>
      </c>
    </row>
    <row r="7" spans="1:18">
      <c r="A7" s="40" t="s">
        <v>5</v>
      </c>
      <c r="B7" s="15"/>
      <c r="C7" s="40">
        <v>8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>
        <v>45923</v>
      </c>
      <c r="F8" s="17"/>
      <c r="Q8" s="22" t="s">
        <v>29</v>
      </c>
      <c r="R8" s="21">
        <f>(R4+R5)/R2</f>
        <v>0.42857142857142855</v>
      </c>
    </row>
    <row r="9" spans="1:18">
      <c r="C9" s="156" t="s">
        <v>22</v>
      </c>
      <c r="D9" s="156"/>
      <c r="E9" s="14">
        <v>77</v>
      </c>
      <c r="G9" s="18" t="s">
        <v>38</v>
      </c>
      <c r="H9" s="46">
        <f>E9/2</f>
        <v>38.5</v>
      </c>
      <c r="J9" s="23" t="s">
        <v>12</v>
      </c>
      <c r="K9" s="24">
        <f>MAX(I11:I31)</f>
        <v>52.5</v>
      </c>
      <c r="L9" s="25" t="str">
        <f>IF(K9*100/E9&gt;=50,"победитель","участник")</f>
        <v>победитель</v>
      </c>
      <c r="P9" s="26">
        <f>R8-45%</f>
        <v>-2.1428571428571463E-2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19</v>
      </c>
      <c r="B11" s="42" t="s">
        <v>11</v>
      </c>
      <c r="C11" s="121" t="s">
        <v>355</v>
      </c>
      <c r="D11" s="121" t="s">
        <v>353</v>
      </c>
      <c r="E11" s="121" t="s">
        <v>343</v>
      </c>
      <c r="F11" s="128" t="s">
        <v>63</v>
      </c>
      <c r="G11" s="123" t="s">
        <v>337</v>
      </c>
      <c r="H11" s="124" t="s">
        <v>339</v>
      </c>
      <c r="I11" s="125">
        <v>52.5</v>
      </c>
      <c r="J11" s="31">
        <f t="shared" ref="J11:J31" si="0">IF(I11="","",I11/$E$9)</f>
        <v>0.68181818181818177</v>
      </c>
      <c r="K11" s="31">
        <f t="shared" ref="K11:K31" si="1">IF(I11="","",I11/$K$9)</f>
        <v>1</v>
      </c>
      <c r="L11" s="39" t="str">
        <f>IF(I11="","",IF($K$9=I11,$L$9,IF(I11&gt;=$H$9,"призер","участник")))</f>
        <v>победитель</v>
      </c>
      <c r="M11" s="128" t="s">
        <v>321</v>
      </c>
      <c r="N11" s="129" t="s">
        <v>63</v>
      </c>
      <c r="O11" s="10"/>
      <c r="P11" s="10"/>
      <c r="Q11" s="10"/>
      <c r="R11" s="10"/>
    </row>
    <row r="12" spans="1:18" s="32" customFormat="1" ht="12.95" customHeight="1">
      <c r="A12" s="28">
        <v>20</v>
      </c>
      <c r="B12" s="42" t="s">
        <v>11</v>
      </c>
      <c r="C12" s="121" t="s">
        <v>343</v>
      </c>
      <c r="D12" s="121" t="s">
        <v>344</v>
      </c>
      <c r="E12" s="121" t="s">
        <v>344</v>
      </c>
      <c r="F12" s="128" t="s">
        <v>63</v>
      </c>
      <c r="G12" s="123" t="s">
        <v>337</v>
      </c>
      <c r="H12" s="124" t="s">
        <v>340</v>
      </c>
      <c r="I12" s="125">
        <v>43</v>
      </c>
      <c r="J12" s="31">
        <f t="shared" si="0"/>
        <v>0.55844155844155841</v>
      </c>
      <c r="K12" s="31">
        <f t="shared" si="1"/>
        <v>0.81904761904761902</v>
      </c>
      <c r="L12" s="39" t="str">
        <f>IF(I12="","",IF($K$9=I12,$L$9,IF(I12&gt;=$H$9,"призер","участник")))</f>
        <v>призер</v>
      </c>
      <c r="M12" s="128" t="s">
        <v>321</v>
      </c>
      <c r="N12" s="129" t="s">
        <v>63</v>
      </c>
      <c r="O12" s="10"/>
      <c r="P12" s="10"/>
      <c r="Q12" s="10"/>
      <c r="R12" s="10"/>
    </row>
    <row r="13" spans="1:18">
      <c r="A13" s="28">
        <v>21</v>
      </c>
      <c r="B13" s="42" t="s">
        <v>11</v>
      </c>
      <c r="C13" s="121" t="s">
        <v>357</v>
      </c>
      <c r="D13" s="121" t="s">
        <v>343</v>
      </c>
      <c r="E13" s="121" t="s">
        <v>349</v>
      </c>
      <c r="F13" s="128" t="s">
        <v>63</v>
      </c>
      <c r="G13" s="123" t="s">
        <v>337</v>
      </c>
      <c r="H13" s="124" t="s">
        <v>341</v>
      </c>
      <c r="I13" s="125">
        <v>40.5</v>
      </c>
      <c r="J13" s="31">
        <f t="shared" si="0"/>
        <v>0.52597402597402598</v>
      </c>
      <c r="K13" s="31">
        <f t="shared" si="1"/>
        <v>0.77142857142857146</v>
      </c>
      <c r="L13" s="39" t="str">
        <f>IF(I13="","",IF($K$9=I13,$L$9,IF(I13&gt;=$H$9,"призер","участник")))</f>
        <v>призер</v>
      </c>
      <c r="M13" s="128" t="s">
        <v>321</v>
      </c>
      <c r="N13" s="129" t="s">
        <v>63</v>
      </c>
    </row>
    <row r="14" spans="1:18">
      <c r="A14" s="28">
        <v>16</v>
      </c>
      <c r="B14" s="42" t="s">
        <v>11</v>
      </c>
      <c r="C14" s="121" t="s">
        <v>346</v>
      </c>
      <c r="D14" s="121" t="s">
        <v>344</v>
      </c>
      <c r="E14" s="121" t="s">
        <v>355</v>
      </c>
      <c r="F14" s="128" t="s">
        <v>63</v>
      </c>
      <c r="G14" s="123" t="s">
        <v>333</v>
      </c>
      <c r="H14" s="124" t="s">
        <v>335</v>
      </c>
      <c r="I14" s="125">
        <v>40</v>
      </c>
      <c r="J14" s="31">
        <f t="shared" si="0"/>
        <v>0.51948051948051943</v>
      </c>
      <c r="K14" s="31">
        <f t="shared" si="1"/>
        <v>0.76190476190476186</v>
      </c>
      <c r="L14" s="39" t="str">
        <f>IF(I14="","",IF($K$9=I14,$L$9,IF(I14&gt;=$H$9,"призер","участник")))</f>
        <v>призер</v>
      </c>
      <c r="M14" s="128" t="s">
        <v>321</v>
      </c>
      <c r="N14" s="129" t="s">
        <v>63</v>
      </c>
    </row>
    <row r="15" spans="1:18">
      <c r="A15" s="28">
        <v>12</v>
      </c>
      <c r="B15" s="42" t="s">
        <v>11</v>
      </c>
      <c r="C15" s="68" t="s">
        <v>344</v>
      </c>
      <c r="D15" s="68" t="s">
        <v>351</v>
      </c>
      <c r="E15" s="68" t="s">
        <v>354</v>
      </c>
      <c r="F15" s="69" t="s">
        <v>115</v>
      </c>
      <c r="G15" s="70" t="s">
        <v>137</v>
      </c>
      <c r="H15" s="71" t="s">
        <v>150</v>
      </c>
      <c r="I15" s="72">
        <v>39.5</v>
      </c>
      <c r="J15" s="31">
        <f t="shared" si="0"/>
        <v>0.51298701298701299</v>
      </c>
      <c r="K15" s="31">
        <f t="shared" si="1"/>
        <v>0.75238095238095237</v>
      </c>
      <c r="L15" s="39" t="str">
        <f>IF(I15="","",IF($K$9=I15,$L$9,IF(I15&gt;=$H$9,"призер","участник")))</f>
        <v>призер</v>
      </c>
      <c r="M15" s="69" t="s">
        <v>90</v>
      </c>
      <c r="N15" s="73" t="s">
        <v>115</v>
      </c>
    </row>
    <row r="16" spans="1:18">
      <c r="A16" s="28">
        <v>9</v>
      </c>
      <c r="B16" s="42" t="s">
        <v>11</v>
      </c>
      <c r="C16" s="68" t="s">
        <v>343</v>
      </c>
      <c r="D16" s="68" t="s">
        <v>358</v>
      </c>
      <c r="E16" s="68" t="s">
        <v>351</v>
      </c>
      <c r="F16" s="69" t="s">
        <v>115</v>
      </c>
      <c r="G16" s="70" t="s">
        <v>137</v>
      </c>
      <c r="H16" s="71" t="s">
        <v>147</v>
      </c>
      <c r="I16" s="72">
        <v>38</v>
      </c>
      <c r="J16" s="31">
        <f t="shared" si="0"/>
        <v>0.4935064935064935</v>
      </c>
      <c r="K16" s="31">
        <f t="shared" si="1"/>
        <v>0.72380952380952379</v>
      </c>
      <c r="L16" s="39" t="s">
        <v>187</v>
      </c>
      <c r="M16" s="69" t="s">
        <v>90</v>
      </c>
      <c r="N16" s="73" t="s">
        <v>115</v>
      </c>
    </row>
    <row r="17" spans="1:18">
      <c r="A17" s="28">
        <v>17</v>
      </c>
      <c r="B17" s="42" t="s">
        <v>11</v>
      </c>
      <c r="C17" s="121" t="s">
        <v>349</v>
      </c>
      <c r="D17" s="121" t="s">
        <v>354</v>
      </c>
      <c r="E17" s="121" t="s">
        <v>344</v>
      </c>
      <c r="F17" s="126" t="s">
        <v>63</v>
      </c>
      <c r="G17" s="127" t="s">
        <v>333</v>
      </c>
      <c r="H17" s="124" t="s">
        <v>336</v>
      </c>
      <c r="I17" s="125">
        <v>37</v>
      </c>
      <c r="J17" s="31">
        <f t="shared" si="0"/>
        <v>0.48051948051948051</v>
      </c>
      <c r="K17" s="31">
        <f t="shared" si="1"/>
        <v>0.70476190476190481</v>
      </c>
      <c r="L17" s="39" t="s">
        <v>187</v>
      </c>
      <c r="M17" s="128" t="s">
        <v>321</v>
      </c>
      <c r="N17" s="129" t="s">
        <v>63</v>
      </c>
    </row>
    <row r="18" spans="1:18">
      <c r="A18" s="28">
        <v>4</v>
      </c>
      <c r="B18" s="42" t="s">
        <v>11</v>
      </c>
      <c r="C18" s="68" t="s">
        <v>359</v>
      </c>
      <c r="D18" s="68" t="s">
        <v>347</v>
      </c>
      <c r="E18" s="68" t="s">
        <v>343</v>
      </c>
      <c r="F18" s="69" t="s">
        <v>115</v>
      </c>
      <c r="G18" s="70" t="s">
        <v>139</v>
      </c>
      <c r="H18" s="71" t="s">
        <v>142</v>
      </c>
      <c r="I18" s="72">
        <v>36.5</v>
      </c>
      <c r="J18" s="31">
        <f t="shared" si="0"/>
        <v>0.47402597402597402</v>
      </c>
      <c r="K18" s="31">
        <f t="shared" si="1"/>
        <v>0.69523809523809521</v>
      </c>
      <c r="L18" s="39" t="s">
        <v>187</v>
      </c>
      <c r="M18" s="69" t="s">
        <v>90</v>
      </c>
      <c r="N18" s="73" t="s">
        <v>115</v>
      </c>
    </row>
    <row r="19" spans="1:18">
      <c r="A19" s="28">
        <v>8</v>
      </c>
      <c r="B19" s="42" t="s">
        <v>11</v>
      </c>
      <c r="C19" s="68" t="s">
        <v>358</v>
      </c>
      <c r="D19" s="68" t="s">
        <v>357</v>
      </c>
      <c r="E19" s="68" t="s">
        <v>368</v>
      </c>
      <c r="F19" s="69" t="s">
        <v>115</v>
      </c>
      <c r="G19" s="70" t="s">
        <v>139</v>
      </c>
      <c r="H19" s="71" t="s">
        <v>146</v>
      </c>
      <c r="I19" s="72">
        <v>33.5</v>
      </c>
      <c r="J19" s="31">
        <f t="shared" si="0"/>
        <v>0.43506493506493504</v>
      </c>
      <c r="K19" s="31">
        <f t="shared" si="1"/>
        <v>0.63809523809523805</v>
      </c>
      <c r="L19" s="39" t="s">
        <v>187</v>
      </c>
      <c r="M19" s="69" t="s">
        <v>90</v>
      </c>
      <c r="N19" s="73" t="s">
        <v>115</v>
      </c>
    </row>
    <row r="20" spans="1:18">
      <c r="A20" s="28">
        <v>14</v>
      </c>
      <c r="B20" s="42" t="s">
        <v>11</v>
      </c>
      <c r="C20" s="68" t="s">
        <v>360</v>
      </c>
      <c r="D20" s="68" t="s">
        <v>356</v>
      </c>
      <c r="E20" s="68" t="s">
        <v>346</v>
      </c>
      <c r="F20" s="69" t="s">
        <v>115</v>
      </c>
      <c r="G20" s="70" t="s">
        <v>137</v>
      </c>
      <c r="H20" s="71" t="s">
        <v>152</v>
      </c>
      <c r="I20" s="72">
        <v>33</v>
      </c>
      <c r="J20" s="31">
        <f t="shared" si="0"/>
        <v>0.42857142857142855</v>
      </c>
      <c r="K20" s="31">
        <f t="shared" si="1"/>
        <v>0.62857142857142856</v>
      </c>
      <c r="L20" s="39" t="str">
        <f t="shared" ref="L20:L31" si="2">IF(I20="","",IF($K$9=I20,$L$9,IF(I20&gt;=$H$9,"призер","участник")))</f>
        <v>участник</v>
      </c>
      <c r="M20" s="69" t="s">
        <v>90</v>
      </c>
      <c r="N20" s="73" t="s">
        <v>115</v>
      </c>
    </row>
    <row r="21" spans="1:18">
      <c r="A21" s="28">
        <v>5</v>
      </c>
      <c r="B21" s="42" t="s">
        <v>11</v>
      </c>
      <c r="C21" s="68" t="s">
        <v>345</v>
      </c>
      <c r="D21" s="68" t="s">
        <v>346</v>
      </c>
      <c r="E21" s="68" t="s">
        <v>346</v>
      </c>
      <c r="F21" s="69" t="s">
        <v>115</v>
      </c>
      <c r="G21" s="70" t="s">
        <v>137</v>
      </c>
      <c r="H21" s="71" t="s">
        <v>143</v>
      </c>
      <c r="I21" s="72">
        <v>32.5</v>
      </c>
      <c r="J21" s="31">
        <f t="shared" si="0"/>
        <v>0.42207792207792205</v>
      </c>
      <c r="K21" s="31">
        <f t="shared" si="1"/>
        <v>0.61904761904761907</v>
      </c>
      <c r="L21" s="39" t="str">
        <f t="shared" si="2"/>
        <v>участник</v>
      </c>
      <c r="M21" s="69" t="s">
        <v>90</v>
      </c>
      <c r="N21" s="73" t="s">
        <v>115</v>
      </c>
    </row>
    <row r="22" spans="1:18">
      <c r="A22" s="28">
        <v>11</v>
      </c>
      <c r="B22" s="42" t="s">
        <v>11</v>
      </c>
      <c r="C22" s="68" t="s">
        <v>361</v>
      </c>
      <c r="D22" s="68" t="s">
        <v>343</v>
      </c>
      <c r="E22" s="68" t="s">
        <v>343</v>
      </c>
      <c r="F22" s="69" t="s">
        <v>115</v>
      </c>
      <c r="G22" s="70" t="s">
        <v>137</v>
      </c>
      <c r="H22" s="71" t="s">
        <v>149</v>
      </c>
      <c r="I22" s="72">
        <v>31</v>
      </c>
      <c r="J22" s="31">
        <f t="shared" si="0"/>
        <v>0.40259740259740262</v>
      </c>
      <c r="K22" s="31">
        <f t="shared" si="1"/>
        <v>0.59047619047619049</v>
      </c>
      <c r="L22" s="39" t="str">
        <f t="shared" si="2"/>
        <v>участник</v>
      </c>
      <c r="M22" s="69" t="s">
        <v>90</v>
      </c>
      <c r="N22" s="73" t="s">
        <v>115</v>
      </c>
    </row>
    <row r="23" spans="1:18">
      <c r="A23" s="28">
        <v>15</v>
      </c>
      <c r="B23" s="42" t="s">
        <v>11</v>
      </c>
      <c r="C23" s="121" t="s">
        <v>354</v>
      </c>
      <c r="D23" s="121" t="s">
        <v>355</v>
      </c>
      <c r="E23" s="121" t="s">
        <v>350</v>
      </c>
      <c r="F23" s="128" t="s">
        <v>63</v>
      </c>
      <c r="G23" s="123" t="s">
        <v>333</v>
      </c>
      <c r="H23" s="124" t="s">
        <v>334</v>
      </c>
      <c r="I23" s="125">
        <v>30.5</v>
      </c>
      <c r="J23" s="31">
        <f t="shared" si="0"/>
        <v>0.39610389610389612</v>
      </c>
      <c r="K23" s="31">
        <f t="shared" si="1"/>
        <v>0.580952380952381</v>
      </c>
      <c r="L23" s="39" t="str">
        <f t="shared" si="2"/>
        <v>участник</v>
      </c>
      <c r="M23" s="128" t="s">
        <v>321</v>
      </c>
      <c r="N23" s="129" t="s">
        <v>63</v>
      </c>
    </row>
    <row r="24" spans="1:18">
      <c r="A24" s="28">
        <v>3</v>
      </c>
      <c r="B24" s="42" t="s">
        <v>11</v>
      </c>
      <c r="C24" s="68" t="s">
        <v>356</v>
      </c>
      <c r="D24" s="68" t="s">
        <v>343</v>
      </c>
      <c r="E24" s="68" t="s">
        <v>349</v>
      </c>
      <c r="F24" s="80" t="s">
        <v>115</v>
      </c>
      <c r="G24" s="74" t="s">
        <v>137</v>
      </c>
      <c r="H24" s="71" t="s">
        <v>141</v>
      </c>
      <c r="I24" s="72">
        <v>29</v>
      </c>
      <c r="J24" s="31">
        <f t="shared" si="0"/>
        <v>0.37662337662337664</v>
      </c>
      <c r="K24" s="31">
        <f t="shared" si="1"/>
        <v>0.55238095238095242</v>
      </c>
      <c r="L24" s="39" t="str">
        <f t="shared" si="2"/>
        <v>участник</v>
      </c>
      <c r="M24" s="69" t="s">
        <v>90</v>
      </c>
      <c r="N24" s="73" t="s">
        <v>115</v>
      </c>
    </row>
    <row r="25" spans="1:18">
      <c r="A25" s="28">
        <v>13</v>
      </c>
      <c r="B25" s="42" t="s">
        <v>11</v>
      </c>
      <c r="C25" s="75" t="s">
        <v>350</v>
      </c>
      <c r="D25" s="75" t="s">
        <v>346</v>
      </c>
      <c r="E25" s="75" t="s">
        <v>344</v>
      </c>
      <c r="F25" s="81" t="s">
        <v>115</v>
      </c>
      <c r="G25" s="82" t="s">
        <v>139</v>
      </c>
      <c r="H25" s="78" t="s">
        <v>151</v>
      </c>
      <c r="I25" s="79">
        <v>29</v>
      </c>
      <c r="J25" s="31">
        <f t="shared" si="0"/>
        <v>0.37662337662337664</v>
      </c>
      <c r="K25" s="31">
        <f t="shared" si="1"/>
        <v>0.55238095238095242</v>
      </c>
      <c r="L25" s="39" t="str">
        <f t="shared" si="2"/>
        <v>участник</v>
      </c>
      <c r="M25" s="81" t="s">
        <v>90</v>
      </c>
      <c r="N25" s="73" t="s">
        <v>115</v>
      </c>
    </row>
    <row r="26" spans="1:18">
      <c r="A26" s="28">
        <v>6</v>
      </c>
      <c r="B26" s="42" t="s">
        <v>11</v>
      </c>
      <c r="C26" s="75" t="s">
        <v>359</v>
      </c>
      <c r="D26" s="75" t="s">
        <v>350</v>
      </c>
      <c r="E26" s="75" t="s">
        <v>343</v>
      </c>
      <c r="F26" s="81" t="s">
        <v>115</v>
      </c>
      <c r="G26" s="82" t="s">
        <v>139</v>
      </c>
      <c r="H26" s="78" t="s">
        <v>144</v>
      </c>
      <c r="I26" s="79">
        <v>24.5</v>
      </c>
      <c r="J26" s="31">
        <f t="shared" si="0"/>
        <v>0.31818181818181818</v>
      </c>
      <c r="K26" s="31">
        <f t="shared" si="1"/>
        <v>0.46666666666666667</v>
      </c>
      <c r="L26" s="39" t="str">
        <f t="shared" si="2"/>
        <v>участник</v>
      </c>
      <c r="M26" s="81" t="s">
        <v>90</v>
      </c>
      <c r="N26" s="73" t="s">
        <v>115</v>
      </c>
    </row>
    <row r="27" spans="1:18">
      <c r="A27" s="28">
        <v>2</v>
      </c>
      <c r="B27" s="42" t="s">
        <v>11</v>
      </c>
      <c r="C27" s="75" t="s">
        <v>343</v>
      </c>
      <c r="D27" s="75" t="s">
        <v>358</v>
      </c>
      <c r="E27" s="75" t="s">
        <v>343</v>
      </c>
      <c r="F27" s="81" t="s">
        <v>115</v>
      </c>
      <c r="G27" s="82" t="s">
        <v>139</v>
      </c>
      <c r="H27" s="78" t="s">
        <v>140</v>
      </c>
      <c r="I27" s="79">
        <v>24</v>
      </c>
      <c r="J27" s="31">
        <f t="shared" si="0"/>
        <v>0.31168831168831168</v>
      </c>
      <c r="K27" s="31">
        <f t="shared" si="1"/>
        <v>0.45714285714285713</v>
      </c>
      <c r="L27" s="39" t="str">
        <f t="shared" si="2"/>
        <v>участник</v>
      </c>
      <c r="M27" s="81" t="s">
        <v>90</v>
      </c>
      <c r="N27" s="73" t="s">
        <v>115</v>
      </c>
      <c r="O27" s="62"/>
      <c r="P27" s="62"/>
      <c r="Q27" s="62"/>
      <c r="R27" s="62"/>
    </row>
    <row r="28" spans="1:18">
      <c r="A28" s="28">
        <v>7</v>
      </c>
      <c r="B28" s="42" t="s">
        <v>11</v>
      </c>
      <c r="C28" s="75" t="s">
        <v>345</v>
      </c>
      <c r="D28" s="75" t="s">
        <v>343</v>
      </c>
      <c r="E28" s="75" t="s">
        <v>352</v>
      </c>
      <c r="F28" s="81" t="s">
        <v>115</v>
      </c>
      <c r="G28" s="82" t="s">
        <v>137</v>
      </c>
      <c r="H28" s="78" t="s">
        <v>145</v>
      </c>
      <c r="I28" s="79">
        <v>24</v>
      </c>
      <c r="J28" s="31">
        <f t="shared" si="0"/>
        <v>0.31168831168831168</v>
      </c>
      <c r="K28" s="31">
        <f t="shared" si="1"/>
        <v>0.45714285714285713</v>
      </c>
      <c r="L28" s="39" t="str">
        <f t="shared" si="2"/>
        <v>участник</v>
      </c>
      <c r="M28" s="81" t="s">
        <v>90</v>
      </c>
      <c r="N28" s="73" t="s">
        <v>115</v>
      </c>
    </row>
    <row r="29" spans="1:18">
      <c r="A29" s="28">
        <v>1</v>
      </c>
      <c r="B29" s="42" t="s">
        <v>11</v>
      </c>
      <c r="C29" s="75" t="s">
        <v>345</v>
      </c>
      <c r="D29" s="75" t="s">
        <v>345</v>
      </c>
      <c r="E29" s="75" t="s">
        <v>354</v>
      </c>
      <c r="F29" s="81" t="s">
        <v>115</v>
      </c>
      <c r="G29" s="82" t="s">
        <v>137</v>
      </c>
      <c r="H29" s="78" t="s">
        <v>138</v>
      </c>
      <c r="I29" s="79">
        <v>23.5</v>
      </c>
      <c r="J29" s="31">
        <f t="shared" si="0"/>
        <v>0.30519480519480519</v>
      </c>
      <c r="K29" s="31">
        <f t="shared" si="1"/>
        <v>0.44761904761904764</v>
      </c>
      <c r="L29" s="39" t="str">
        <f t="shared" si="2"/>
        <v>участник</v>
      </c>
      <c r="M29" s="81" t="s">
        <v>90</v>
      </c>
      <c r="N29" s="73" t="s">
        <v>115</v>
      </c>
      <c r="O29" s="62"/>
      <c r="P29" s="62"/>
      <c r="Q29" s="62"/>
      <c r="R29" s="62"/>
    </row>
    <row r="30" spans="1:18">
      <c r="A30" s="28">
        <v>10</v>
      </c>
      <c r="B30" s="42" t="s">
        <v>11</v>
      </c>
      <c r="C30" s="75" t="s">
        <v>360</v>
      </c>
      <c r="D30" s="75" t="s">
        <v>365</v>
      </c>
      <c r="E30" s="75" t="s">
        <v>349</v>
      </c>
      <c r="F30" s="81" t="s">
        <v>115</v>
      </c>
      <c r="G30" s="82" t="s">
        <v>139</v>
      </c>
      <c r="H30" s="78" t="s">
        <v>148</v>
      </c>
      <c r="I30" s="79">
        <v>22.5</v>
      </c>
      <c r="J30" s="31">
        <f t="shared" si="0"/>
        <v>0.29220779220779219</v>
      </c>
      <c r="K30" s="31">
        <f t="shared" si="1"/>
        <v>0.42857142857142855</v>
      </c>
      <c r="L30" s="39" t="str">
        <f t="shared" si="2"/>
        <v>участник</v>
      </c>
      <c r="M30" s="81" t="s">
        <v>90</v>
      </c>
      <c r="N30" s="73" t="s">
        <v>115</v>
      </c>
    </row>
    <row r="31" spans="1:18">
      <c r="A31" s="28">
        <v>18</v>
      </c>
      <c r="B31" s="42" t="s">
        <v>11</v>
      </c>
      <c r="C31" s="121" t="s">
        <v>356</v>
      </c>
      <c r="D31" s="121" t="s">
        <v>356</v>
      </c>
      <c r="E31" s="121" t="s">
        <v>344</v>
      </c>
      <c r="F31" s="122" t="s">
        <v>63</v>
      </c>
      <c r="G31" s="123" t="s">
        <v>337</v>
      </c>
      <c r="H31" s="124" t="s">
        <v>338</v>
      </c>
      <c r="I31" s="125">
        <v>20.5</v>
      </c>
      <c r="J31" s="31">
        <f t="shared" si="0"/>
        <v>0.26623376623376621</v>
      </c>
      <c r="K31" s="31">
        <f t="shared" si="1"/>
        <v>0.39047619047619048</v>
      </c>
      <c r="L31" s="39" t="str">
        <f t="shared" si="2"/>
        <v>участник</v>
      </c>
      <c r="M31" s="128" t="s">
        <v>321</v>
      </c>
      <c r="N31" s="129" t="s">
        <v>63</v>
      </c>
    </row>
    <row r="33" spans="2:3">
      <c r="B33" s="33" t="s">
        <v>21</v>
      </c>
    </row>
    <row r="35" spans="2:3">
      <c r="B35" s="10" t="s">
        <v>91</v>
      </c>
      <c r="C35" s="10" t="s">
        <v>85</v>
      </c>
    </row>
    <row r="36" spans="2:3">
      <c r="B36" s="10" t="s">
        <v>92</v>
      </c>
      <c r="C36" s="10" t="s">
        <v>86</v>
      </c>
    </row>
    <row r="37" spans="2:3">
      <c r="C37" s="10" t="s">
        <v>87</v>
      </c>
    </row>
    <row r="38" spans="2:3">
      <c r="C38" s="10" t="s">
        <v>88</v>
      </c>
    </row>
    <row r="39" spans="2:3">
      <c r="C39" s="10" t="s">
        <v>89</v>
      </c>
    </row>
  </sheetData>
  <protectedRanges>
    <protectedRange sqref="J11:J31" name="Диапазон1_3_1"/>
    <protectedRange sqref="K11:K31" name="Диапазон1_1_1_1"/>
    <protectedRange sqref="L11:L31" name="Диапазон1_2_1_1_1"/>
  </protectedRanges>
  <autoFilter ref="A10:R10">
    <sortState ref="A11:R31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E10 C11:E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zoomScaleNormal="100" workbookViewId="0">
      <selection activeCell="I6" sqref="I6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21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7" style="10" customWidth="1"/>
    <col min="14" max="14" width="18.5703125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20.710937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42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COUNTA(I11:I38)</f>
        <v>28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COUNTIF(L11:L38,"победитель")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COUNTIF(L11:L38,"призер")</f>
        <v>5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COUNTIF(L11:L38,"участник")</f>
        <v>22</v>
      </c>
    </row>
    <row r="7" spans="1:18">
      <c r="A7" s="40" t="s">
        <v>5</v>
      </c>
      <c r="B7" s="15"/>
      <c r="C7" s="40">
        <v>9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>
        <v>45923</v>
      </c>
      <c r="F8" s="17"/>
      <c r="Q8" s="22" t="s">
        <v>29</v>
      </c>
      <c r="R8" s="21">
        <f>(R4+R5)/R2</f>
        <v>0.21428571428571427</v>
      </c>
    </row>
    <row r="9" spans="1:18">
      <c r="C9" s="156" t="s">
        <v>22</v>
      </c>
      <c r="D9" s="156"/>
      <c r="E9" s="14">
        <v>71</v>
      </c>
      <c r="G9" s="18" t="s">
        <v>38</v>
      </c>
      <c r="H9" s="46">
        <f>E9/2</f>
        <v>35.5</v>
      </c>
      <c r="J9" s="23" t="s">
        <v>12</v>
      </c>
      <c r="K9" s="24">
        <f>MAX(I11:I38)</f>
        <v>28</v>
      </c>
      <c r="L9" s="25" t="str">
        <f>IF(K9*100/E9&gt;=50,"победитель","участник")</f>
        <v>участник</v>
      </c>
      <c r="P9" s="26">
        <f>R8-45%</f>
        <v>-0.23571428571428574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9</v>
      </c>
      <c r="B11" s="42" t="s">
        <v>11</v>
      </c>
      <c r="C11" s="34" t="s">
        <v>348</v>
      </c>
      <c r="D11" s="34" t="s">
        <v>355</v>
      </c>
      <c r="E11" s="34" t="s">
        <v>358</v>
      </c>
      <c r="F11" s="35" t="s">
        <v>63</v>
      </c>
      <c r="G11" s="36" t="s">
        <v>65</v>
      </c>
      <c r="H11" s="37" t="s">
        <v>51</v>
      </c>
      <c r="I11" s="38">
        <v>28</v>
      </c>
      <c r="J11" s="31">
        <f t="shared" ref="J11:J38" si="0">IF(I11="","",I11/$E$9)</f>
        <v>0.39436619718309857</v>
      </c>
      <c r="K11" s="31">
        <f t="shared" ref="K11:K38" si="1">IF(I11="","",I11/$K$9)</f>
        <v>1</v>
      </c>
      <c r="L11" s="39" t="s">
        <v>188</v>
      </c>
      <c r="M11" s="35" t="s">
        <v>64</v>
      </c>
      <c r="N11" s="35" t="s">
        <v>63</v>
      </c>
      <c r="O11" s="10"/>
      <c r="P11" s="10"/>
      <c r="Q11" s="10"/>
      <c r="R11" s="10"/>
    </row>
    <row r="12" spans="1:18" s="32" customFormat="1" ht="12.95" customHeight="1">
      <c r="A12" s="28">
        <v>1</v>
      </c>
      <c r="B12" s="42" t="s">
        <v>11</v>
      </c>
      <c r="C12" s="34" t="s">
        <v>350</v>
      </c>
      <c r="D12" s="34" t="s">
        <v>348</v>
      </c>
      <c r="E12" s="34" t="s">
        <v>355</v>
      </c>
      <c r="F12" s="35" t="s">
        <v>63</v>
      </c>
      <c r="G12" s="36" t="s">
        <v>65</v>
      </c>
      <c r="H12" s="37" t="s">
        <v>43</v>
      </c>
      <c r="I12" s="38">
        <v>27.5</v>
      </c>
      <c r="J12" s="31">
        <f t="shared" si="0"/>
        <v>0.38732394366197181</v>
      </c>
      <c r="K12" s="31">
        <f t="shared" si="1"/>
        <v>0.9821428571428571</v>
      </c>
      <c r="L12" s="39" t="s">
        <v>187</v>
      </c>
      <c r="M12" s="35" t="s">
        <v>64</v>
      </c>
      <c r="N12" s="35" t="s">
        <v>63</v>
      </c>
    </row>
    <row r="13" spans="1:18">
      <c r="A13" s="28">
        <v>2</v>
      </c>
      <c r="B13" s="42" t="s">
        <v>11</v>
      </c>
      <c r="C13" s="34" t="s">
        <v>343</v>
      </c>
      <c r="D13" s="34" t="s">
        <v>354</v>
      </c>
      <c r="E13" s="34" t="s">
        <v>354</v>
      </c>
      <c r="F13" s="35" t="s">
        <v>63</v>
      </c>
      <c r="G13" s="82" t="s">
        <v>65</v>
      </c>
      <c r="H13" s="37" t="s">
        <v>44</v>
      </c>
      <c r="I13" s="38">
        <v>26.5</v>
      </c>
      <c r="J13" s="31">
        <f t="shared" si="0"/>
        <v>0.37323943661971831</v>
      </c>
      <c r="K13" s="31">
        <f t="shared" si="1"/>
        <v>0.9464285714285714</v>
      </c>
      <c r="L13" s="39" t="s">
        <v>187</v>
      </c>
      <c r="M13" s="35" t="s">
        <v>64</v>
      </c>
      <c r="N13" s="35" t="s">
        <v>63</v>
      </c>
      <c r="O13" s="62"/>
      <c r="P13" s="62"/>
      <c r="Q13" s="62"/>
      <c r="R13" s="62"/>
    </row>
    <row r="14" spans="1:18">
      <c r="A14" s="28">
        <v>26</v>
      </c>
      <c r="B14" s="42" t="s">
        <v>11</v>
      </c>
      <c r="C14" s="145" t="s">
        <v>368</v>
      </c>
      <c r="D14" s="145" t="s">
        <v>362</v>
      </c>
      <c r="E14" s="145" t="s">
        <v>343</v>
      </c>
      <c r="F14" s="35" t="s">
        <v>63</v>
      </c>
      <c r="G14" s="147" t="s">
        <v>181</v>
      </c>
      <c r="H14" s="149" t="s">
        <v>183</v>
      </c>
      <c r="I14" s="147">
        <v>26</v>
      </c>
      <c r="J14" s="31">
        <f t="shared" si="0"/>
        <v>0.36619718309859156</v>
      </c>
      <c r="K14" s="31">
        <f t="shared" si="1"/>
        <v>0.9285714285714286</v>
      </c>
      <c r="L14" s="39" t="s">
        <v>187</v>
      </c>
      <c r="M14" s="152" t="s">
        <v>102</v>
      </c>
      <c r="N14" s="152" t="s">
        <v>93</v>
      </c>
    </row>
    <row r="15" spans="1:18">
      <c r="A15" s="28">
        <v>28</v>
      </c>
      <c r="B15" s="42" t="s">
        <v>11</v>
      </c>
      <c r="C15" s="145" t="s">
        <v>350</v>
      </c>
      <c r="D15" s="145" t="s">
        <v>343</v>
      </c>
      <c r="E15" s="145" t="s">
        <v>350</v>
      </c>
      <c r="F15" s="35" t="s">
        <v>63</v>
      </c>
      <c r="G15" s="147" t="s">
        <v>181</v>
      </c>
      <c r="H15" s="149" t="s">
        <v>185</v>
      </c>
      <c r="I15" s="147">
        <v>26</v>
      </c>
      <c r="J15" s="31">
        <f t="shared" si="0"/>
        <v>0.36619718309859156</v>
      </c>
      <c r="K15" s="31">
        <f t="shared" si="1"/>
        <v>0.9285714285714286</v>
      </c>
      <c r="L15" s="39" t="s">
        <v>187</v>
      </c>
      <c r="M15" s="152" t="s">
        <v>102</v>
      </c>
      <c r="N15" s="152" t="s">
        <v>93</v>
      </c>
    </row>
    <row r="16" spans="1:18">
      <c r="A16" s="28">
        <v>15</v>
      </c>
      <c r="B16" s="42" t="s">
        <v>11</v>
      </c>
      <c r="C16" s="34" t="s">
        <v>345</v>
      </c>
      <c r="D16" s="34" t="s">
        <v>360</v>
      </c>
      <c r="E16" s="34" t="s">
        <v>345</v>
      </c>
      <c r="F16" s="35" t="s">
        <v>63</v>
      </c>
      <c r="G16" s="36" t="s">
        <v>66</v>
      </c>
      <c r="H16" s="37" t="s">
        <v>57</v>
      </c>
      <c r="I16" s="38">
        <v>23</v>
      </c>
      <c r="J16" s="31">
        <f t="shared" si="0"/>
        <v>0.323943661971831</v>
      </c>
      <c r="K16" s="31">
        <f t="shared" si="1"/>
        <v>0.8214285714285714</v>
      </c>
      <c r="L16" s="39" t="s">
        <v>187</v>
      </c>
      <c r="M16" s="35" t="s">
        <v>64</v>
      </c>
      <c r="N16" s="35" t="s">
        <v>63</v>
      </c>
    </row>
    <row r="17" spans="1:14">
      <c r="A17" s="28">
        <v>10</v>
      </c>
      <c r="B17" s="42" t="s">
        <v>11</v>
      </c>
      <c r="C17" s="34" t="s">
        <v>345</v>
      </c>
      <c r="D17" s="34" t="s">
        <v>354</v>
      </c>
      <c r="E17" s="34" t="s">
        <v>351</v>
      </c>
      <c r="F17" s="35" t="s">
        <v>63</v>
      </c>
      <c r="G17" s="36" t="s">
        <v>65</v>
      </c>
      <c r="H17" s="37" t="s">
        <v>52</v>
      </c>
      <c r="I17" s="38">
        <v>20</v>
      </c>
      <c r="J17" s="31">
        <f t="shared" si="0"/>
        <v>0.28169014084507044</v>
      </c>
      <c r="K17" s="31">
        <f t="shared" si="1"/>
        <v>0.7142857142857143</v>
      </c>
      <c r="L17" s="39" t="str">
        <f t="shared" ref="L17:L38" si="2">IF(I17="","",IF($K$9=I17,$L$9,IF(I17&gt;=$H$9,"призер","участник")))</f>
        <v>участник</v>
      </c>
      <c r="M17" s="35" t="s">
        <v>64</v>
      </c>
      <c r="N17" s="35" t="s">
        <v>63</v>
      </c>
    </row>
    <row r="18" spans="1:14">
      <c r="A18" s="28">
        <v>27</v>
      </c>
      <c r="B18" s="42" t="s">
        <v>11</v>
      </c>
      <c r="C18" s="145" t="s">
        <v>361</v>
      </c>
      <c r="D18" s="145" t="s">
        <v>353</v>
      </c>
      <c r="E18" s="145" t="s">
        <v>352</v>
      </c>
      <c r="F18" s="35" t="s">
        <v>63</v>
      </c>
      <c r="G18" s="147" t="s">
        <v>181</v>
      </c>
      <c r="H18" s="149" t="s">
        <v>184</v>
      </c>
      <c r="I18" s="147">
        <v>19</v>
      </c>
      <c r="J18" s="31">
        <f t="shared" si="0"/>
        <v>0.26760563380281688</v>
      </c>
      <c r="K18" s="31">
        <f t="shared" si="1"/>
        <v>0.6785714285714286</v>
      </c>
      <c r="L18" s="39" t="str">
        <f t="shared" si="2"/>
        <v>участник</v>
      </c>
      <c r="M18" s="152" t="s">
        <v>102</v>
      </c>
      <c r="N18" s="152" t="s">
        <v>93</v>
      </c>
    </row>
    <row r="19" spans="1:14">
      <c r="A19" s="28">
        <v>25</v>
      </c>
      <c r="B19" s="42" t="s">
        <v>11</v>
      </c>
      <c r="C19" s="145" t="s">
        <v>345</v>
      </c>
      <c r="D19" s="145" t="s">
        <v>343</v>
      </c>
      <c r="E19" s="145" t="s">
        <v>348</v>
      </c>
      <c r="F19" s="35" t="s">
        <v>63</v>
      </c>
      <c r="G19" s="147" t="s">
        <v>181</v>
      </c>
      <c r="H19" s="149" t="s">
        <v>182</v>
      </c>
      <c r="I19" s="147">
        <v>17</v>
      </c>
      <c r="J19" s="31">
        <f t="shared" si="0"/>
        <v>0.23943661971830985</v>
      </c>
      <c r="K19" s="31">
        <f t="shared" si="1"/>
        <v>0.6071428571428571</v>
      </c>
      <c r="L19" s="39" t="str">
        <f t="shared" si="2"/>
        <v>участник</v>
      </c>
      <c r="M19" s="152" t="s">
        <v>102</v>
      </c>
      <c r="N19" s="152" t="s">
        <v>93</v>
      </c>
    </row>
    <row r="20" spans="1:14">
      <c r="A20" s="28">
        <v>3</v>
      </c>
      <c r="B20" s="42" t="s">
        <v>11</v>
      </c>
      <c r="C20" s="34" t="s">
        <v>351</v>
      </c>
      <c r="D20" s="34" t="s">
        <v>349</v>
      </c>
      <c r="E20" s="34" t="s">
        <v>367</v>
      </c>
      <c r="F20" s="35" t="s">
        <v>63</v>
      </c>
      <c r="G20" s="74" t="s">
        <v>66</v>
      </c>
      <c r="H20" s="37" t="s">
        <v>45</v>
      </c>
      <c r="I20" s="38">
        <v>14.5</v>
      </c>
      <c r="J20" s="31">
        <f t="shared" si="0"/>
        <v>0.20422535211267606</v>
      </c>
      <c r="K20" s="31">
        <f t="shared" si="1"/>
        <v>0.5178571428571429</v>
      </c>
      <c r="L20" s="39" t="str">
        <f t="shared" si="2"/>
        <v>участник</v>
      </c>
      <c r="M20" s="35" t="s">
        <v>64</v>
      </c>
      <c r="N20" s="35" t="s">
        <v>63</v>
      </c>
    </row>
    <row r="21" spans="1:14">
      <c r="A21" s="28">
        <v>14</v>
      </c>
      <c r="B21" s="42" t="s">
        <v>11</v>
      </c>
      <c r="C21" s="34" t="s">
        <v>360</v>
      </c>
      <c r="D21" s="34" t="s">
        <v>347</v>
      </c>
      <c r="E21" s="34" t="s">
        <v>343</v>
      </c>
      <c r="F21" s="35" t="s">
        <v>63</v>
      </c>
      <c r="G21" s="36" t="s">
        <v>66</v>
      </c>
      <c r="H21" s="37" t="s">
        <v>56</v>
      </c>
      <c r="I21" s="38">
        <v>12.5</v>
      </c>
      <c r="J21" s="31">
        <f t="shared" si="0"/>
        <v>0.176056338028169</v>
      </c>
      <c r="K21" s="31">
        <f t="shared" si="1"/>
        <v>0.44642857142857145</v>
      </c>
      <c r="L21" s="39" t="str">
        <f t="shared" si="2"/>
        <v>участник</v>
      </c>
      <c r="M21" s="35" t="s">
        <v>64</v>
      </c>
      <c r="N21" s="35" t="s">
        <v>63</v>
      </c>
    </row>
    <row r="22" spans="1:14">
      <c r="A22" s="28">
        <v>12</v>
      </c>
      <c r="B22" s="42" t="s">
        <v>11</v>
      </c>
      <c r="C22" s="34" t="s">
        <v>345</v>
      </c>
      <c r="D22" s="34" t="s">
        <v>343</v>
      </c>
      <c r="E22" s="34" t="s">
        <v>343</v>
      </c>
      <c r="F22" s="35" t="s">
        <v>63</v>
      </c>
      <c r="G22" s="36" t="s">
        <v>65</v>
      </c>
      <c r="H22" s="37" t="s">
        <v>54</v>
      </c>
      <c r="I22" s="38">
        <v>12</v>
      </c>
      <c r="J22" s="31">
        <f t="shared" si="0"/>
        <v>0.16901408450704225</v>
      </c>
      <c r="K22" s="31">
        <f t="shared" si="1"/>
        <v>0.42857142857142855</v>
      </c>
      <c r="L22" s="39" t="str">
        <f t="shared" si="2"/>
        <v>участник</v>
      </c>
      <c r="M22" s="35" t="s">
        <v>64</v>
      </c>
      <c r="N22" s="35" t="s">
        <v>63</v>
      </c>
    </row>
    <row r="23" spans="1:14">
      <c r="A23" s="28">
        <v>13</v>
      </c>
      <c r="B23" s="42" t="s">
        <v>11</v>
      </c>
      <c r="C23" s="34" t="s">
        <v>345</v>
      </c>
      <c r="D23" s="34" t="s">
        <v>343</v>
      </c>
      <c r="E23" s="34" t="s">
        <v>355</v>
      </c>
      <c r="F23" s="35" t="s">
        <v>63</v>
      </c>
      <c r="G23" s="36" t="s">
        <v>65</v>
      </c>
      <c r="H23" s="37" t="s">
        <v>55</v>
      </c>
      <c r="I23" s="38">
        <v>11.5</v>
      </c>
      <c r="J23" s="31">
        <f t="shared" si="0"/>
        <v>0.1619718309859155</v>
      </c>
      <c r="K23" s="31">
        <f t="shared" si="1"/>
        <v>0.4107142857142857</v>
      </c>
      <c r="L23" s="39" t="str">
        <f t="shared" si="2"/>
        <v>участник</v>
      </c>
      <c r="M23" s="35" t="s">
        <v>64</v>
      </c>
      <c r="N23" s="35" t="s">
        <v>63</v>
      </c>
    </row>
    <row r="24" spans="1:14">
      <c r="A24" s="28">
        <v>22</v>
      </c>
      <c r="B24" s="42" t="s">
        <v>11</v>
      </c>
      <c r="C24" s="145" t="s">
        <v>363</v>
      </c>
      <c r="D24" s="145" t="s">
        <v>351</v>
      </c>
      <c r="E24" s="145" t="s">
        <v>346</v>
      </c>
      <c r="F24" s="35" t="s">
        <v>63</v>
      </c>
      <c r="G24" s="147" t="s">
        <v>176</v>
      </c>
      <c r="H24" s="149" t="s">
        <v>178</v>
      </c>
      <c r="I24" s="147">
        <v>11</v>
      </c>
      <c r="J24" s="31">
        <f t="shared" si="0"/>
        <v>0.15492957746478872</v>
      </c>
      <c r="K24" s="31">
        <f t="shared" si="1"/>
        <v>0.39285714285714285</v>
      </c>
      <c r="L24" s="39" t="str">
        <f t="shared" si="2"/>
        <v>участник</v>
      </c>
      <c r="M24" s="152" t="s">
        <v>186</v>
      </c>
      <c r="N24" s="152" t="s">
        <v>93</v>
      </c>
    </row>
    <row r="25" spans="1:14">
      <c r="A25" s="28">
        <v>7</v>
      </c>
      <c r="B25" s="42" t="s">
        <v>11</v>
      </c>
      <c r="C25" s="34" t="s">
        <v>350</v>
      </c>
      <c r="D25" s="34" t="s">
        <v>343</v>
      </c>
      <c r="E25" s="34" t="s">
        <v>343</v>
      </c>
      <c r="F25" s="35" t="s">
        <v>63</v>
      </c>
      <c r="G25" s="36" t="s">
        <v>66</v>
      </c>
      <c r="H25" s="37" t="s">
        <v>49</v>
      </c>
      <c r="I25" s="38">
        <v>10.5</v>
      </c>
      <c r="J25" s="31">
        <f t="shared" si="0"/>
        <v>0.14788732394366197</v>
      </c>
      <c r="K25" s="31">
        <f t="shared" si="1"/>
        <v>0.375</v>
      </c>
      <c r="L25" s="39" t="str">
        <f t="shared" si="2"/>
        <v>участник</v>
      </c>
      <c r="M25" s="35" t="s">
        <v>64</v>
      </c>
      <c r="N25" s="35" t="s">
        <v>63</v>
      </c>
    </row>
    <row r="26" spans="1:14">
      <c r="A26" s="28">
        <v>8</v>
      </c>
      <c r="B26" s="42" t="s">
        <v>11</v>
      </c>
      <c r="C26" s="34" t="s">
        <v>343</v>
      </c>
      <c r="D26" s="34" t="s">
        <v>358</v>
      </c>
      <c r="E26" s="34" t="s">
        <v>343</v>
      </c>
      <c r="F26" s="35" t="s">
        <v>63</v>
      </c>
      <c r="G26" s="36" t="s">
        <v>65</v>
      </c>
      <c r="H26" s="37" t="s">
        <v>50</v>
      </c>
      <c r="I26" s="38">
        <v>10.5</v>
      </c>
      <c r="J26" s="31">
        <f t="shared" si="0"/>
        <v>0.14788732394366197</v>
      </c>
      <c r="K26" s="31">
        <f t="shared" si="1"/>
        <v>0.375</v>
      </c>
      <c r="L26" s="39" t="str">
        <f t="shared" si="2"/>
        <v>участник</v>
      </c>
      <c r="M26" s="35" t="s">
        <v>64</v>
      </c>
      <c r="N26" s="35" t="s">
        <v>63</v>
      </c>
    </row>
    <row r="27" spans="1:14">
      <c r="A27" s="28">
        <v>20</v>
      </c>
      <c r="B27" s="42" t="s">
        <v>11</v>
      </c>
      <c r="C27" s="34" t="s">
        <v>350</v>
      </c>
      <c r="D27" s="34" t="s">
        <v>347</v>
      </c>
      <c r="E27" s="34" t="s">
        <v>355</v>
      </c>
      <c r="F27" s="35" t="s">
        <v>63</v>
      </c>
      <c r="G27" s="36" t="s">
        <v>65</v>
      </c>
      <c r="H27" s="37" t="s">
        <v>62</v>
      </c>
      <c r="I27" s="38">
        <v>10.5</v>
      </c>
      <c r="J27" s="31">
        <f t="shared" si="0"/>
        <v>0.14788732394366197</v>
      </c>
      <c r="K27" s="31">
        <f t="shared" si="1"/>
        <v>0.375</v>
      </c>
      <c r="L27" s="39" t="str">
        <f t="shared" si="2"/>
        <v>участник</v>
      </c>
      <c r="M27" s="35" t="s">
        <v>64</v>
      </c>
      <c r="N27" s="35" t="s">
        <v>63</v>
      </c>
    </row>
    <row r="28" spans="1:14">
      <c r="A28" s="28">
        <v>21</v>
      </c>
      <c r="B28" s="42" t="s">
        <v>11</v>
      </c>
      <c r="C28" s="145" t="s">
        <v>349</v>
      </c>
      <c r="D28" s="145" t="s">
        <v>344</v>
      </c>
      <c r="E28" s="145" t="s">
        <v>354</v>
      </c>
      <c r="F28" s="35" t="s">
        <v>63</v>
      </c>
      <c r="G28" s="147" t="s">
        <v>176</v>
      </c>
      <c r="H28" s="149" t="s">
        <v>177</v>
      </c>
      <c r="I28" s="147">
        <v>10</v>
      </c>
      <c r="J28" s="31">
        <f t="shared" si="0"/>
        <v>0.14084507042253522</v>
      </c>
      <c r="K28" s="31">
        <f t="shared" si="1"/>
        <v>0.35714285714285715</v>
      </c>
      <c r="L28" s="39" t="str">
        <f t="shared" si="2"/>
        <v>участник</v>
      </c>
      <c r="M28" s="152" t="s">
        <v>186</v>
      </c>
      <c r="N28" s="152" t="s">
        <v>93</v>
      </c>
    </row>
    <row r="29" spans="1:14">
      <c r="A29" s="28">
        <v>23</v>
      </c>
      <c r="B29" s="42" t="s">
        <v>11</v>
      </c>
      <c r="C29" s="145" t="s">
        <v>362</v>
      </c>
      <c r="D29" s="145" t="s">
        <v>343</v>
      </c>
      <c r="E29" s="145" t="s">
        <v>343</v>
      </c>
      <c r="F29" s="35" t="s">
        <v>63</v>
      </c>
      <c r="G29" s="147" t="s">
        <v>176</v>
      </c>
      <c r="H29" s="149" t="s">
        <v>179</v>
      </c>
      <c r="I29" s="147">
        <v>10</v>
      </c>
      <c r="J29" s="31">
        <f t="shared" si="0"/>
        <v>0.14084507042253522</v>
      </c>
      <c r="K29" s="31">
        <f t="shared" si="1"/>
        <v>0.35714285714285715</v>
      </c>
      <c r="L29" s="39" t="str">
        <f t="shared" si="2"/>
        <v>участник</v>
      </c>
      <c r="M29" s="152" t="s">
        <v>186</v>
      </c>
      <c r="N29" s="152" t="s">
        <v>93</v>
      </c>
    </row>
    <row r="30" spans="1:14">
      <c r="A30" s="28">
        <v>11</v>
      </c>
      <c r="B30" s="42" t="s">
        <v>11</v>
      </c>
      <c r="C30" s="34" t="s">
        <v>349</v>
      </c>
      <c r="D30" s="34" t="s">
        <v>346</v>
      </c>
      <c r="E30" s="34" t="s">
        <v>351</v>
      </c>
      <c r="F30" s="35" t="s">
        <v>63</v>
      </c>
      <c r="G30" s="36" t="s">
        <v>65</v>
      </c>
      <c r="H30" s="37" t="s">
        <v>53</v>
      </c>
      <c r="I30" s="38">
        <v>9.5</v>
      </c>
      <c r="J30" s="31">
        <f t="shared" si="0"/>
        <v>0.13380281690140844</v>
      </c>
      <c r="K30" s="31">
        <f t="shared" si="1"/>
        <v>0.3392857142857143</v>
      </c>
      <c r="L30" s="39" t="str">
        <f t="shared" si="2"/>
        <v>участник</v>
      </c>
      <c r="M30" s="35" t="s">
        <v>64</v>
      </c>
      <c r="N30" s="35" t="s">
        <v>63</v>
      </c>
    </row>
    <row r="31" spans="1:14">
      <c r="A31" s="28">
        <v>4</v>
      </c>
      <c r="B31" s="42" t="s">
        <v>11</v>
      </c>
      <c r="C31" s="146" t="s">
        <v>355</v>
      </c>
      <c r="D31" s="146" t="s">
        <v>354</v>
      </c>
      <c r="E31" s="146" t="s">
        <v>354</v>
      </c>
      <c r="F31" s="81" t="s">
        <v>63</v>
      </c>
      <c r="G31" s="148" t="s">
        <v>65</v>
      </c>
      <c r="H31" s="150" t="s">
        <v>46</v>
      </c>
      <c r="I31" s="151">
        <v>9</v>
      </c>
      <c r="J31" s="31">
        <f t="shared" si="0"/>
        <v>0.12676056338028169</v>
      </c>
      <c r="K31" s="31">
        <f t="shared" si="1"/>
        <v>0.32142857142857145</v>
      </c>
      <c r="L31" s="39" t="str">
        <f t="shared" si="2"/>
        <v>участник</v>
      </c>
      <c r="M31" s="153" t="s">
        <v>64</v>
      </c>
      <c r="N31" s="153" t="s">
        <v>63</v>
      </c>
    </row>
    <row r="32" spans="1:14">
      <c r="A32" s="28">
        <v>17</v>
      </c>
      <c r="B32" s="42" t="s">
        <v>11</v>
      </c>
      <c r="C32" s="146" t="s">
        <v>350</v>
      </c>
      <c r="D32" s="146" t="s">
        <v>344</v>
      </c>
      <c r="E32" s="146" t="s">
        <v>354</v>
      </c>
      <c r="F32" s="81" t="s">
        <v>63</v>
      </c>
      <c r="G32" s="148" t="s">
        <v>66</v>
      </c>
      <c r="H32" s="150" t="s">
        <v>59</v>
      </c>
      <c r="I32" s="151">
        <v>7.5</v>
      </c>
      <c r="J32" s="31">
        <f t="shared" si="0"/>
        <v>0.10563380281690141</v>
      </c>
      <c r="K32" s="31">
        <f t="shared" si="1"/>
        <v>0.26785714285714285</v>
      </c>
      <c r="L32" s="39" t="str">
        <f t="shared" si="2"/>
        <v>участник</v>
      </c>
      <c r="M32" s="153" t="s">
        <v>64</v>
      </c>
      <c r="N32" s="153" t="s">
        <v>63</v>
      </c>
    </row>
    <row r="33" spans="1:14">
      <c r="A33" s="28">
        <v>18</v>
      </c>
      <c r="B33" s="42" t="s">
        <v>11</v>
      </c>
      <c r="C33" s="146" t="s">
        <v>365</v>
      </c>
      <c r="D33" s="146" t="s">
        <v>346</v>
      </c>
      <c r="E33" s="146" t="s">
        <v>354</v>
      </c>
      <c r="F33" s="81" t="s">
        <v>63</v>
      </c>
      <c r="G33" s="148" t="s">
        <v>66</v>
      </c>
      <c r="H33" s="150" t="s">
        <v>60</v>
      </c>
      <c r="I33" s="151">
        <v>7.5</v>
      </c>
      <c r="J33" s="31">
        <f t="shared" si="0"/>
        <v>0.10563380281690141</v>
      </c>
      <c r="K33" s="31">
        <f t="shared" si="1"/>
        <v>0.26785714285714285</v>
      </c>
      <c r="L33" s="39" t="str">
        <f t="shared" si="2"/>
        <v>участник</v>
      </c>
      <c r="M33" s="153" t="s">
        <v>64</v>
      </c>
      <c r="N33" s="153" t="s">
        <v>63</v>
      </c>
    </row>
    <row r="34" spans="1:14">
      <c r="A34" s="28">
        <v>6</v>
      </c>
      <c r="B34" s="42" t="s">
        <v>11</v>
      </c>
      <c r="C34" s="146" t="s">
        <v>356</v>
      </c>
      <c r="D34" s="146" t="s">
        <v>364</v>
      </c>
      <c r="E34" s="146" t="s">
        <v>356</v>
      </c>
      <c r="F34" s="81" t="s">
        <v>63</v>
      </c>
      <c r="G34" s="148" t="s">
        <v>65</v>
      </c>
      <c r="H34" s="150" t="s">
        <v>48</v>
      </c>
      <c r="I34" s="151">
        <v>7</v>
      </c>
      <c r="J34" s="31">
        <f t="shared" si="0"/>
        <v>9.8591549295774641E-2</v>
      </c>
      <c r="K34" s="31">
        <f t="shared" si="1"/>
        <v>0.25</v>
      </c>
      <c r="L34" s="39" t="str">
        <f t="shared" si="2"/>
        <v>участник</v>
      </c>
      <c r="M34" s="153" t="s">
        <v>64</v>
      </c>
      <c r="N34" s="153" t="s">
        <v>63</v>
      </c>
    </row>
    <row r="35" spans="1:14">
      <c r="A35" s="28">
        <v>24</v>
      </c>
      <c r="B35" s="42" t="s">
        <v>11</v>
      </c>
      <c r="C35" s="83" t="s">
        <v>358</v>
      </c>
      <c r="D35" s="83" t="s">
        <v>344</v>
      </c>
      <c r="E35" s="83" t="s">
        <v>355</v>
      </c>
      <c r="F35" s="81" t="s">
        <v>63</v>
      </c>
      <c r="G35" s="85" t="s">
        <v>176</v>
      </c>
      <c r="H35" s="84" t="s">
        <v>180</v>
      </c>
      <c r="I35" s="85">
        <v>7</v>
      </c>
      <c r="J35" s="31">
        <f t="shared" si="0"/>
        <v>9.8591549295774641E-2</v>
      </c>
      <c r="K35" s="31">
        <f t="shared" si="1"/>
        <v>0.25</v>
      </c>
      <c r="L35" s="39" t="str">
        <f t="shared" si="2"/>
        <v>участник</v>
      </c>
      <c r="M35" s="86" t="s">
        <v>186</v>
      </c>
      <c r="N35" s="86" t="s">
        <v>93</v>
      </c>
    </row>
    <row r="36" spans="1:14">
      <c r="A36" s="28">
        <v>5</v>
      </c>
      <c r="B36" s="42" t="s">
        <v>11</v>
      </c>
      <c r="C36" s="146" t="s">
        <v>367</v>
      </c>
      <c r="D36" s="146" t="s">
        <v>348</v>
      </c>
      <c r="E36" s="146" t="s">
        <v>355</v>
      </c>
      <c r="F36" s="81" t="s">
        <v>63</v>
      </c>
      <c r="G36" s="148" t="s">
        <v>66</v>
      </c>
      <c r="H36" s="150" t="s">
        <v>47</v>
      </c>
      <c r="I36" s="151">
        <v>5</v>
      </c>
      <c r="J36" s="31">
        <f t="shared" si="0"/>
        <v>7.0422535211267609E-2</v>
      </c>
      <c r="K36" s="31">
        <f t="shared" si="1"/>
        <v>0.17857142857142858</v>
      </c>
      <c r="L36" s="39" t="str">
        <f t="shared" si="2"/>
        <v>участник</v>
      </c>
      <c r="M36" s="153" t="s">
        <v>64</v>
      </c>
      <c r="N36" s="153" t="s">
        <v>63</v>
      </c>
    </row>
    <row r="37" spans="1:14">
      <c r="A37" s="28">
        <v>16</v>
      </c>
      <c r="B37" s="42" t="s">
        <v>11</v>
      </c>
      <c r="C37" s="146" t="s">
        <v>343</v>
      </c>
      <c r="D37" s="146" t="s">
        <v>366</v>
      </c>
      <c r="E37" s="146" t="s">
        <v>351</v>
      </c>
      <c r="F37" s="81" t="s">
        <v>63</v>
      </c>
      <c r="G37" s="148" t="s">
        <v>66</v>
      </c>
      <c r="H37" s="150" t="s">
        <v>58</v>
      </c>
      <c r="I37" s="151">
        <v>4</v>
      </c>
      <c r="J37" s="31">
        <f t="shared" si="0"/>
        <v>5.6338028169014086E-2</v>
      </c>
      <c r="K37" s="31">
        <f t="shared" si="1"/>
        <v>0.14285714285714285</v>
      </c>
      <c r="L37" s="39" t="str">
        <f t="shared" si="2"/>
        <v>участник</v>
      </c>
      <c r="M37" s="153" t="s">
        <v>64</v>
      </c>
      <c r="N37" s="153" t="s">
        <v>63</v>
      </c>
    </row>
    <row r="38" spans="1:14">
      <c r="A38" s="28">
        <v>19</v>
      </c>
      <c r="B38" s="42" t="s">
        <v>11</v>
      </c>
      <c r="C38" s="146" t="s">
        <v>356</v>
      </c>
      <c r="D38" s="146" t="s">
        <v>354</v>
      </c>
      <c r="E38" s="146" t="s">
        <v>360</v>
      </c>
      <c r="F38" s="81" t="s">
        <v>63</v>
      </c>
      <c r="G38" s="148" t="s">
        <v>66</v>
      </c>
      <c r="H38" s="150" t="s">
        <v>61</v>
      </c>
      <c r="I38" s="151">
        <v>1</v>
      </c>
      <c r="J38" s="31">
        <f t="shared" si="0"/>
        <v>1.4084507042253521E-2</v>
      </c>
      <c r="K38" s="31">
        <f t="shared" si="1"/>
        <v>3.5714285714285712E-2</v>
      </c>
      <c r="L38" s="39" t="str">
        <f t="shared" si="2"/>
        <v>участник</v>
      </c>
      <c r="M38" s="153" t="s">
        <v>64</v>
      </c>
      <c r="N38" s="153" t="s">
        <v>63</v>
      </c>
    </row>
    <row r="40" spans="1:14">
      <c r="B40" s="33" t="s">
        <v>21</v>
      </c>
    </row>
    <row r="42" spans="1:14">
      <c r="B42" s="10" t="s">
        <v>91</v>
      </c>
      <c r="C42" s="10" t="s">
        <v>85</v>
      </c>
    </row>
    <row r="43" spans="1:14">
      <c r="B43" s="10" t="s">
        <v>92</v>
      </c>
      <c r="C43" s="10" t="s">
        <v>86</v>
      </c>
    </row>
    <row r="44" spans="1:14">
      <c r="C44" s="10" t="s">
        <v>87</v>
      </c>
    </row>
    <row r="45" spans="1:14">
      <c r="C45" s="10" t="s">
        <v>88</v>
      </c>
    </row>
    <row r="46" spans="1:14">
      <c r="C46" s="10" t="s">
        <v>89</v>
      </c>
    </row>
  </sheetData>
  <protectedRanges>
    <protectedRange sqref="J11:J38" name="Диапазон1_3_1"/>
    <protectedRange sqref="K11:K38" name="Диапазон1_1_1_1"/>
    <protectedRange sqref="L11:L38" name="Диапазон1_2_1_1_1"/>
  </protectedRanges>
  <autoFilter ref="A10:R10">
    <sortState ref="A11:R38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E11 B10:E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zoomScaleNormal="100" workbookViewId="0">
      <selection activeCell="C5" sqref="C5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7.8554687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1" style="10" customWidth="1"/>
    <col min="14" max="14" width="17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18.8554687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101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COUNTA(I11:I16)</f>
        <v>6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COUNTIF(L11:L16,"победитель")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COUNTIF(L11:L16,"призер")</f>
        <v>1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COUNTIF(L11:L16,"участник")</f>
        <v>4</v>
      </c>
    </row>
    <row r="7" spans="1:18">
      <c r="A7" s="40" t="s">
        <v>5</v>
      </c>
      <c r="B7" s="15"/>
      <c r="C7" s="40">
        <v>10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>
        <v>45923</v>
      </c>
      <c r="F8" s="17"/>
      <c r="Q8" s="22" t="s">
        <v>29</v>
      </c>
      <c r="R8" s="21">
        <f>(R4+R5)/R2</f>
        <v>0.33333333333333331</v>
      </c>
    </row>
    <row r="9" spans="1:18">
      <c r="C9" s="156" t="s">
        <v>22</v>
      </c>
      <c r="D9" s="156"/>
      <c r="E9" s="14">
        <v>80</v>
      </c>
      <c r="G9" s="18" t="s">
        <v>38</v>
      </c>
      <c r="H9" s="46">
        <f>E9/2</f>
        <v>40</v>
      </c>
      <c r="J9" s="23" t="s">
        <v>12</v>
      </c>
      <c r="K9" s="24">
        <f>MAX(I11:I16)</f>
        <v>31</v>
      </c>
      <c r="L9" s="25" t="str">
        <f>IF(K9*100/E9&gt;=50,"победитель","участник")</f>
        <v>участник</v>
      </c>
      <c r="P9" s="26">
        <f>R8-45%</f>
        <v>-0.1166666666666667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4</v>
      </c>
      <c r="B11" s="42" t="s">
        <v>11</v>
      </c>
      <c r="C11" s="48" t="s">
        <v>368</v>
      </c>
      <c r="D11" s="48" t="s">
        <v>343</v>
      </c>
      <c r="E11" s="48" t="s">
        <v>343</v>
      </c>
      <c r="F11" s="50" t="s">
        <v>93</v>
      </c>
      <c r="G11" s="51" t="s">
        <v>95</v>
      </c>
      <c r="H11" s="49" t="s">
        <v>98</v>
      </c>
      <c r="I11" s="51">
        <v>31</v>
      </c>
      <c r="J11" s="31">
        <f t="shared" ref="J11:J16" si="0">IF(I11="","",I11/$E$9)</f>
        <v>0.38750000000000001</v>
      </c>
      <c r="K11" s="31">
        <f t="shared" ref="K11:K16" si="1">IF(I11="","",I11/$K$9)</f>
        <v>1</v>
      </c>
      <c r="L11" s="39" t="s">
        <v>188</v>
      </c>
      <c r="M11" s="54" t="s">
        <v>102</v>
      </c>
      <c r="N11" s="54" t="s">
        <v>93</v>
      </c>
      <c r="O11" s="10"/>
      <c r="P11" s="10"/>
      <c r="Q11" s="10"/>
      <c r="R11" s="10"/>
    </row>
    <row r="12" spans="1:18" s="32" customFormat="1" ht="12.95" customHeight="1">
      <c r="A12" s="28">
        <v>6</v>
      </c>
      <c r="B12" s="42" t="s">
        <v>11</v>
      </c>
      <c r="C12" s="48" t="s">
        <v>351</v>
      </c>
      <c r="D12" s="48" t="s">
        <v>346</v>
      </c>
      <c r="E12" s="48" t="s">
        <v>366</v>
      </c>
      <c r="F12" s="50" t="s">
        <v>93</v>
      </c>
      <c r="G12" s="51" t="s">
        <v>95</v>
      </c>
      <c r="H12" s="49" t="s">
        <v>100</v>
      </c>
      <c r="I12" s="51">
        <v>30</v>
      </c>
      <c r="J12" s="31">
        <f t="shared" si="0"/>
        <v>0.375</v>
      </c>
      <c r="K12" s="31">
        <f t="shared" si="1"/>
        <v>0.967741935483871</v>
      </c>
      <c r="L12" s="39" t="s">
        <v>187</v>
      </c>
      <c r="M12" s="54" t="s">
        <v>102</v>
      </c>
      <c r="N12" s="54" t="s">
        <v>93</v>
      </c>
      <c r="O12" s="10"/>
      <c r="P12" s="10"/>
      <c r="Q12" s="10"/>
      <c r="R12" s="10"/>
    </row>
    <row r="13" spans="1:18">
      <c r="A13" s="28">
        <v>3</v>
      </c>
      <c r="B13" s="42" t="s">
        <v>11</v>
      </c>
      <c r="C13" s="48" t="s">
        <v>350</v>
      </c>
      <c r="D13" s="48" t="s">
        <v>343</v>
      </c>
      <c r="E13" s="48" t="s">
        <v>355</v>
      </c>
      <c r="F13" s="52" t="s">
        <v>93</v>
      </c>
      <c r="G13" s="53" t="s">
        <v>95</v>
      </c>
      <c r="H13" s="49" t="s">
        <v>97</v>
      </c>
      <c r="I13" s="51">
        <v>25</v>
      </c>
      <c r="J13" s="31">
        <f t="shared" si="0"/>
        <v>0.3125</v>
      </c>
      <c r="K13" s="31">
        <f t="shared" si="1"/>
        <v>0.80645161290322576</v>
      </c>
      <c r="L13" s="39" t="str">
        <f>IF(I13="","",IF($K$9=I13,$L$9,IF(I13&gt;=$H$9,"призер","участник")))</f>
        <v>участник</v>
      </c>
      <c r="M13" s="54" t="s">
        <v>102</v>
      </c>
      <c r="N13" s="54" t="s">
        <v>93</v>
      </c>
    </row>
    <row r="14" spans="1:18">
      <c r="A14" s="28">
        <v>1</v>
      </c>
      <c r="B14" s="42" t="s">
        <v>11</v>
      </c>
      <c r="C14" s="48" t="s">
        <v>361</v>
      </c>
      <c r="D14" s="48" t="s">
        <v>347</v>
      </c>
      <c r="E14" s="48" t="s">
        <v>347</v>
      </c>
      <c r="F14" s="50" t="s">
        <v>93</v>
      </c>
      <c r="G14" s="51" t="s">
        <v>342</v>
      </c>
      <c r="H14" s="49" t="s">
        <v>94</v>
      </c>
      <c r="I14" s="51">
        <v>22</v>
      </c>
      <c r="J14" s="31">
        <f t="shared" si="0"/>
        <v>0.27500000000000002</v>
      </c>
      <c r="K14" s="31">
        <f t="shared" si="1"/>
        <v>0.70967741935483875</v>
      </c>
      <c r="L14" s="39" t="s">
        <v>189</v>
      </c>
      <c r="M14" s="54" t="s">
        <v>102</v>
      </c>
      <c r="N14" s="54" t="s">
        <v>93</v>
      </c>
      <c r="O14" s="62"/>
      <c r="P14" s="62"/>
      <c r="Q14" s="62"/>
      <c r="R14" s="62"/>
    </row>
    <row r="15" spans="1:18">
      <c r="A15" s="28">
        <v>2</v>
      </c>
      <c r="B15" s="42" t="s">
        <v>11</v>
      </c>
      <c r="C15" s="48" t="s">
        <v>363</v>
      </c>
      <c r="D15" s="48" t="s">
        <v>343</v>
      </c>
      <c r="E15" s="48" t="s">
        <v>344</v>
      </c>
      <c r="F15" s="50" t="s">
        <v>93</v>
      </c>
      <c r="G15" s="51" t="s">
        <v>95</v>
      </c>
      <c r="H15" s="49" t="s">
        <v>96</v>
      </c>
      <c r="I15" s="51">
        <v>19</v>
      </c>
      <c r="J15" s="31">
        <f t="shared" si="0"/>
        <v>0.23749999999999999</v>
      </c>
      <c r="K15" s="31">
        <f t="shared" si="1"/>
        <v>0.61290322580645162</v>
      </c>
      <c r="L15" s="39" t="str">
        <f>IF(I15="","",IF($K$9=I15,$L$9,IF(I15&gt;=$H$9,"призер","участник")))</f>
        <v>участник</v>
      </c>
      <c r="M15" s="54" t="s">
        <v>102</v>
      </c>
      <c r="N15" s="54" t="s">
        <v>93</v>
      </c>
      <c r="O15" s="62"/>
      <c r="P15" s="62"/>
      <c r="Q15" s="62"/>
      <c r="R15" s="62"/>
    </row>
    <row r="16" spans="1:18">
      <c r="A16" s="28">
        <v>5</v>
      </c>
      <c r="B16" s="42" t="s">
        <v>11</v>
      </c>
      <c r="C16" s="48" t="s">
        <v>362</v>
      </c>
      <c r="D16" s="48" t="s">
        <v>350</v>
      </c>
      <c r="E16" s="48" t="s">
        <v>346</v>
      </c>
      <c r="F16" s="50" t="s">
        <v>93</v>
      </c>
      <c r="G16" s="51" t="s">
        <v>95</v>
      </c>
      <c r="H16" s="49" t="s">
        <v>99</v>
      </c>
      <c r="I16" s="51">
        <v>11</v>
      </c>
      <c r="J16" s="31">
        <f t="shared" si="0"/>
        <v>0.13750000000000001</v>
      </c>
      <c r="K16" s="31">
        <f t="shared" si="1"/>
        <v>0.35483870967741937</v>
      </c>
      <c r="L16" s="39" t="str">
        <f>IF(I16="","",IF($K$9=I16,$L$9,IF(I16&gt;=$H$9,"призер","участник")))</f>
        <v>участник</v>
      </c>
      <c r="M16" s="54" t="s">
        <v>102</v>
      </c>
      <c r="N16" s="54" t="s">
        <v>93</v>
      </c>
    </row>
    <row r="18" spans="2:3">
      <c r="B18" s="33" t="s">
        <v>21</v>
      </c>
    </row>
    <row r="20" spans="2:3">
      <c r="B20" s="10" t="s">
        <v>91</v>
      </c>
      <c r="C20" s="10" t="s">
        <v>85</v>
      </c>
    </row>
    <row r="21" spans="2:3">
      <c r="B21" s="10" t="s">
        <v>92</v>
      </c>
      <c r="C21" s="10" t="s">
        <v>86</v>
      </c>
    </row>
    <row r="22" spans="2:3">
      <c r="C22" s="10" t="s">
        <v>87</v>
      </c>
    </row>
    <row r="23" spans="2:3">
      <c r="C23" s="10" t="s">
        <v>88</v>
      </c>
    </row>
    <row r="24" spans="2:3">
      <c r="C24" s="10" t="s">
        <v>89</v>
      </c>
    </row>
  </sheetData>
  <protectedRanges>
    <protectedRange sqref="J11:J16" name="Диапазон1_3_1"/>
    <protectedRange sqref="K11:K16" name="Диапазон1_1_1_1"/>
    <protectedRange sqref="L11:L16" name="Диапазон1_2_1_1_1"/>
  </protectedRanges>
  <autoFilter ref="A10:R10">
    <sortState ref="A11:R16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E11 B10:E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topLeftCell="C4" zoomScaleNormal="100" workbookViewId="0">
      <selection activeCell="M19" sqref="M19"/>
    </sheetView>
  </sheetViews>
  <sheetFormatPr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22.285156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31.7109375" style="10" customWidth="1"/>
    <col min="14" max="14" width="17.28515625" style="10" customWidth="1"/>
    <col min="15" max="15" width="8.42578125" style="10" customWidth="1"/>
    <col min="16" max="16" width="13" style="10" customWidth="1"/>
    <col min="17" max="17" width="43.140625" style="10" bestFit="1" customWidth="1"/>
    <col min="18" max="18" width="17.5703125" style="10" customWidth="1"/>
    <col min="19" max="16384" width="9.140625" style="10"/>
  </cols>
  <sheetData>
    <row r="1" spans="1:18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ht="32.25" customHeight="1">
      <c r="B2" s="11"/>
      <c r="C2" s="155" t="s">
        <v>103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2" t="s">
        <v>30</v>
      </c>
      <c r="R2" s="13">
        <f>COUNTA(I11:I17)</f>
        <v>7</v>
      </c>
    </row>
    <row r="3" spans="1:18">
      <c r="B3" s="11"/>
      <c r="C3" s="44"/>
      <c r="D3" s="44"/>
      <c r="E3" s="44"/>
      <c r="F3" s="44"/>
      <c r="G3" s="44"/>
      <c r="H3" s="45"/>
      <c r="I3" s="44"/>
      <c r="J3" s="44"/>
      <c r="K3" s="44"/>
      <c r="L3" s="44"/>
      <c r="M3" s="44"/>
      <c r="N3" s="44"/>
      <c r="O3" s="44"/>
      <c r="P3" s="44"/>
      <c r="Q3" s="12"/>
      <c r="R3" s="13"/>
    </row>
    <row r="4" spans="1:18">
      <c r="A4" s="40" t="s">
        <v>0</v>
      </c>
      <c r="B4" s="15"/>
      <c r="C4" s="40" t="s">
        <v>40</v>
      </c>
      <c r="E4" s="16" t="s">
        <v>19</v>
      </c>
      <c r="F4" s="17"/>
      <c r="Q4" s="18" t="s">
        <v>31</v>
      </c>
      <c r="R4" s="19">
        <f>COUNTIF(L11:L17,"победитель")</f>
        <v>1</v>
      </c>
    </row>
    <row r="5" spans="1:18">
      <c r="A5" s="40" t="s">
        <v>35</v>
      </c>
      <c r="B5" s="15"/>
      <c r="C5" s="40" t="s">
        <v>11</v>
      </c>
      <c r="E5" s="16" t="s">
        <v>20</v>
      </c>
      <c r="F5" s="17"/>
      <c r="Q5" s="18" t="s">
        <v>32</v>
      </c>
      <c r="R5" s="13">
        <f>COUNTIF(L11:L17,"призер")</f>
        <v>2</v>
      </c>
    </row>
    <row r="6" spans="1:18">
      <c r="A6" s="40" t="s">
        <v>1</v>
      </c>
      <c r="B6" s="15"/>
      <c r="C6" s="40" t="s">
        <v>37</v>
      </c>
      <c r="E6" s="17"/>
      <c r="F6" s="17"/>
      <c r="Q6" s="18" t="s">
        <v>33</v>
      </c>
      <c r="R6" s="13">
        <f>COUNTIF(L11:L17,"участник")</f>
        <v>4</v>
      </c>
    </row>
    <row r="7" spans="1:18">
      <c r="A7" s="40" t="s">
        <v>5</v>
      </c>
      <c r="B7" s="15"/>
      <c r="C7" s="40">
        <v>11</v>
      </c>
      <c r="E7" s="17"/>
      <c r="F7" s="17"/>
      <c r="P7" s="20"/>
      <c r="Q7" s="18" t="s">
        <v>23</v>
      </c>
      <c r="R7" s="21">
        <v>0.45</v>
      </c>
    </row>
    <row r="8" spans="1:18">
      <c r="A8" s="40" t="s">
        <v>7</v>
      </c>
      <c r="B8" s="15"/>
      <c r="C8" s="41">
        <v>45923</v>
      </c>
      <c r="F8" s="17"/>
      <c r="Q8" s="22" t="s">
        <v>29</v>
      </c>
      <c r="R8" s="21">
        <f>(R4+R5)/R2</f>
        <v>0.42857142857142855</v>
      </c>
    </row>
    <row r="9" spans="1:18">
      <c r="C9" s="156" t="s">
        <v>22</v>
      </c>
      <c r="D9" s="156"/>
      <c r="E9" s="14">
        <v>80</v>
      </c>
      <c r="G9" s="18" t="s">
        <v>38</v>
      </c>
      <c r="H9" s="47">
        <f>E9/2</f>
        <v>40</v>
      </c>
      <c r="J9" s="23" t="s">
        <v>12</v>
      </c>
      <c r="K9" s="24">
        <f>MAX(I11:I17)</f>
        <v>45</v>
      </c>
      <c r="L9" s="25" t="str">
        <f>IF(K9*100/E9&gt;=50,"победитель","участник")</f>
        <v>победитель</v>
      </c>
      <c r="P9" s="26">
        <f>R8-45%</f>
        <v>-2.1428571428571463E-2</v>
      </c>
      <c r="Q9" s="18" t="s">
        <v>24</v>
      </c>
      <c r="R9" s="27">
        <f>IF((R2*P9)&gt;0,(R2*P9),0)</f>
        <v>0</v>
      </c>
    </row>
    <row r="10" spans="1:18" ht="7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17</v>
      </c>
      <c r="H10" s="29" t="s">
        <v>15</v>
      </c>
      <c r="I10" s="9" t="s">
        <v>18</v>
      </c>
      <c r="J10" s="9" t="s">
        <v>13</v>
      </c>
      <c r="K10" s="9" t="s">
        <v>14</v>
      </c>
      <c r="L10" s="9" t="s">
        <v>16</v>
      </c>
      <c r="M10" s="9" t="s">
        <v>10</v>
      </c>
      <c r="N10" s="9" t="s">
        <v>36</v>
      </c>
      <c r="O10" s="30"/>
      <c r="P10" s="30"/>
      <c r="Q10" s="30"/>
    </row>
    <row r="11" spans="1:18" s="32" customFormat="1" ht="12.95" customHeight="1">
      <c r="A11" s="28">
        <v>1</v>
      </c>
      <c r="B11" s="42" t="s">
        <v>11</v>
      </c>
      <c r="C11" s="55" t="s">
        <v>343</v>
      </c>
      <c r="D11" s="55" t="s">
        <v>354</v>
      </c>
      <c r="E11" s="55" t="s">
        <v>354</v>
      </c>
      <c r="F11" s="57" t="s">
        <v>93</v>
      </c>
      <c r="G11" s="58" t="s">
        <v>104</v>
      </c>
      <c r="H11" s="56" t="s">
        <v>105</v>
      </c>
      <c r="I11" s="58">
        <v>45</v>
      </c>
      <c r="J11" s="31">
        <f t="shared" ref="J11:J17" si="0">IF(I11="","",I11/$E$9)</f>
        <v>0.5625</v>
      </c>
      <c r="K11" s="31">
        <f t="shared" ref="K11:K17" si="1">IF(I11="","",I11/$K$9)</f>
        <v>1</v>
      </c>
      <c r="L11" s="39" t="str">
        <f>IF(I11="","",IF($K$9=I11,$L$9,IF(I11&gt;=$H$9,"призер","участник")))</f>
        <v>победитель</v>
      </c>
      <c r="M11" s="61" t="s">
        <v>102</v>
      </c>
      <c r="N11" s="61" t="s">
        <v>93</v>
      </c>
    </row>
    <row r="12" spans="1:18" s="32" customFormat="1" ht="12.95" customHeight="1">
      <c r="A12" s="28">
        <v>2</v>
      </c>
      <c r="B12" s="42" t="s">
        <v>11</v>
      </c>
      <c r="C12" s="55" t="s">
        <v>361</v>
      </c>
      <c r="D12" s="55" t="s">
        <v>343</v>
      </c>
      <c r="E12" s="55" t="s">
        <v>343</v>
      </c>
      <c r="F12" s="57" t="s">
        <v>93</v>
      </c>
      <c r="G12" s="58" t="s">
        <v>104</v>
      </c>
      <c r="H12" s="56" t="s">
        <v>106</v>
      </c>
      <c r="I12" s="58">
        <v>35</v>
      </c>
      <c r="J12" s="31">
        <f t="shared" si="0"/>
        <v>0.4375</v>
      </c>
      <c r="K12" s="31">
        <f t="shared" si="1"/>
        <v>0.77777777777777779</v>
      </c>
      <c r="L12" s="39" t="s">
        <v>187</v>
      </c>
      <c r="M12" s="61" t="s">
        <v>102</v>
      </c>
      <c r="N12" s="61" t="s">
        <v>93</v>
      </c>
    </row>
    <row r="13" spans="1:18">
      <c r="A13" s="28">
        <v>3</v>
      </c>
      <c r="B13" s="42" t="s">
        <v>11</v>
      </c>
      <c r="C13" s="55" t="s">
        <v>346</v>
      </c>
      <c r="D13" s="55" t="s">
        <v>343</v>
      </c>
      <c r="E13" s="55" t="s">
        <v>356</v>
      </c>
      <c r="F13" s="59" t="s">
        <v>93</v>
      </c>
      <c r="G13" s="60" t="s">
        <v>104</v>
      </c>
      <c r="H13" s="56" t="s">
        <v>107</v>
      </c>
      <c r="I13" s="58">
        <v>34</v>
      </c>
      <c r="J13" s="31">
        <f t="shared" si="0"/>
        <v>0.42499999999999999</v>
      </c>
      <c r="K13" s="31">
        <f t="shared" si="1"/>
        <v>0.75555555555555554</v>
      </c>
      <c r="L13" s="39" t="s">
        <v>187</v>
      </c>
      <c r="M13" s="61" t="s">
        <v>102</v>
      </c>
      <c r="N13" s="61" t="s">
        <v>93</v>
      </c>
    </row>
    <row r="14" spans="1:18">
      <c r="A14" s="28">
        <v>7</v>
      </c>
      <c r="B14" s="42" t="s">
        <v>11</v>
      </c>
      <c r="C14" s="55" t="s">
        <v>350</v>
      </c>
      <c r="D14" s="55" t="s">
        <v>343</v>
      </c>
      <c r="E14" s="55" t="s">
        <v>344</v>
      </c>
      <c r="F14" s="57" t="s">
        <v>93</v>
      </c>
      <c r="G14" s="58" t="s">
        <v>104</v>
      </c>
      <c r="H14" s="56" t="s">
        <v>111</v>
      </c>
      <c r="I14" s="58">
        <v>31</v>
      </c>
      <c r="J14" s="31">
        <f t="shared" si="0"/>
        <v>0.38750000000000001</v>
      </c>
      <c r="K14" s="31">
        <f t="shared" si="1"/>
        <v>0.68888888888888888</v>
      </c>
      <c r="L14" s="39" t="str">
        <f>IF(I14="","",IF($K$9=I14,$L$9,IF(I14&gt;=$H$9,"призер","участник")))</f>
        <v>участник</v>
      </c>
      <c r="M14" s="61" t="s">
        <v>102</v>
      </c>
      <c r="N14" s="61" t="s">
        <v>93</v>
      </c>
    </row>
    <row r="15" spans="1:18">
      <c r="A15" s="28">
        <v>4</v>
      </c>
      <c r="B15" s="42" t="s">
        <v>11</v>
      </c>
      <c r="C15" s="55" t="s">
        <v>355</v>
      </c>
      <c r="D15" s="55" t="s">
        <v>355</v>
      </c>
      <c r="E15" s="55" t="s">
        <v>343</v>
      </c>
      <c r="F15" s="57" t="s">
        <v>93</v>
      </c>
      <c r="G15" s="58" t="s">
        <v>104</v>
      </c>
      <c r="H15" s="56" t="s">
        <v>108</v>
      </c>
      <c r="I15" s="58">
        <v>26</v>
      </c>
      <c r="J15" s="31">
        <f t="shared" si="0"/>
        <v>0.32500000000000001</v>
      </c>
      <c r="K15" s="31">
        <f t="shared" si="1"/>
        <v>0.57777777777777772</v>
      </c>
      <c r="L15" s="39" t="str">
        <f>IF(I15="","",IF($K$9=I15,$L$9,IF(I15&gt;=$H$9,"призер","участник")))</f>
        <v>участник</v>
      </c>
      <c r="M15" s="61" t="s">
        <v>102</v>
      </c>
      <c r="N15" s="61" t="s">
        <v>93</v>
      </c>
    </row>
    <row r="16" spans="1:18">
      <c r="A16" s="28">
        <v>5</v>
      </c>
      <c r="B16" s="42" t="s">
        <v>11</v>
      </c>
      <c r="C16" s="55" t="s">
        <v>365</v>
      </c>
      <c r="D16" s="55" t="s">
        <v>350</v>
      </c>
      <c r="E16" s="55" t="s">
        <v>354</v>
      </c>
      <c r="F16" s="57" t="s">
        <v>93</v>
      </c>
      <c r="G16" s="58" t="s">
        <v>104</v>
      </c>
      <c r="H16" s="56" t="s">
        <v>109</v>
      </c>
      <c r="I16" s="58">
        <v>26</v>
      </c>
      <c r="J16" s="31">
        <f t="shared" si="0"/>
        <v>0.32500000000000001</v>
      </c>
      <c r="K16" s="31">
        <f t="shared" si="1"/>
        <v>0.57777777777777772</v>
      </c>
      <c r="L16" s="39" t="str">
        <f>IF(I16="","",IF($K$9=I16,$L$9,IF(I16&gt;=$H$9,"призер","участник")))</f>
        <v>участник</v>
      </c>
      <c r="M16" s="61" t="s">
        <v>102</v>
      </c>
      <c r="N16" s="61" t="s">
        <v>93</v>
      </c>
    </row>
    <row r="17" spans="1:14">
      <c r="A17" s="28">
        <v>6</v>
      </c>
      <c r="B17" s="42" t="s">
        <v>11</v>
      </c>
      <c r="C17" s="55" t="s">
        <v>351</v>
      </c>
      <c r="D17" s="55" t="s">
        <v>347</v>
      </c>
      <c r="E17" s="55" t="s">
        <v>364</v>
      </c>
      <c r="F17" s="57" t="s">
        <v>93</v>
      </c>
      <c r="G17" s="58" t="s">
        <v>104</v>
      </c>
      <c r="H17" s="56" t="s">
        <v>110</v>
      </c>
      <c r="I17" s="58">
        <v>24</v>
      </c>
      <c r="J17" s="31">
        <f t="shared" si="0"/>
        <v>0.3</v>
      </c>
      <c r="K17" s="31">
        <f t="shared" si="1"/>
        <v>0.53333333333333333</v>
      </c>
      <c r="L17" s="39" t="str">
        <f>IF(I17="","",IF($K$9=I17,$L$9,IF(I17&gt;=$H$9,"призер","участник")))</f>
        <v>участник</v>
      </c>
      <c r="M17" s="61" t="s">
        <v>102</v>
      </c>
      <c r="N17" s="61" t="s">
        <v>93</v>
      </c>
    </row>
    <row r="19" spans="1:14">
      <c r="B19" s="33" t="s">
        <v>21</v>
      </c>
    </row>
    <row r="21" spans="1:14">
      <c r="B21" s="10" t="s">
        <v>91</v>
      </c>
      <c r="C21" s="10" t="s">
        <v>85</v>
      </c>
    </row>
    <row r="22" spans="1:14">
      <c r="B22" s="10" t="s">
        <v>92</v>
      </c>
      <c r="C22" s="10" t="s">
        <v>86</v>
      </c>
    </row>
    <row r="23" spans="1:14">
      <c r="C23" s="10" t="s">
        <v>87</v>
      </c>
    </row>
    <row r="24" spans="1:14">
      <c r="C24" s="10" t="s">
        <v>88</v>
      </c>
    </row>
    <row r="25" spans="1:14">
      <c r="C25" s="10" t="s">
        <v>89</v>
      </c>
    </row>
  </sheetData>
  <protectedRanges>
    <protectedRange sqref="J11:J17" name="Диапазон1_3_1"/>
    <protectedRange sqref="K11:K17" name="Диапазон1_1_1_1"/>
    <protectedRange sqref="L11:L17" name="Диапазон1_2_1_1_1"/>
  </protectedRanges>
  <autoFilter ref="A10:R10">
    <sortState ref="A11:R17">
      <sortCondition descending="1" ref="K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E11 B10:E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7</cp:lastModifiedBy>
  <cp:lastPrinted>2025-09-10T05:49:18Z</cp:lastPrinted>
  <dcterms:created xsi:type="dcterms:W3CDTF">2007-11-07T20:16:05Z</dcterms:created>
  <dcterms:modified xsi:type="dcterms:W3CDTF">2025-10-13T17:55:00Z</dcterms:modified>
</cp:coreProperties>
</file>